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22" sheetId="1" r:id="rId1"/>
    <sheet name="2023" sheetId="2" r:id="rId2"/>
  </sheets>
  <definedNames>
    <definedName name="_xlnm.Print_Titles" localSheetId="0">'2022'!$8:$11</definedName>
    <definedName name="_xlnm.Print_Area" localSheetId="0">'2022'!$A$1:$G$453</definedName>
  </definedNames>
  <calcPr fullCalcOnLoad="1"/>
</workbook>
</file>

<file path=xl/sharedStrings.xml><?xml version="1.0" encoding="utf-8"?>
<sst xmlns="http://schemas.openxmlformats.org/spreadsheetml/2006/main" count="2723" uniqueCount="414">
  <si>
    <t>Осуществление государственных полномочий в сфере административных правонарушений</t>
  </si>
  <si>
    <t>Резервные фонд</t>
  </si>
  <si>
    <t>810</t>
  </si>
  <si>
    <t>Мероприятия в сфере общегосударственных вопросов, осуществляемые органами местного самоуправления</t>
  </si>
  <si>
    <t>Расходы в области национальной безопасности и правоохранительной деятельности</t>
  </si>
  <si>
    <t>870</t>
  </si>
  <si>
    <t>540</t>
  </si>
  <si>
    <t>Подпрограмма "Социальная поддержка отдельных категорий граждан в сфере осуществления пассажирских перевозок"</t>
  </si>
  <si>
    <t>Субсидии юридическим лицам (кроме некоммерческих организаций), индивидуальным предпринимателям, физическим лицам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</si>
  <si>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</si>
  <si>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Прочие мероприятия в области национальной экономики</t>
  </si>
  <si>
    <t>Подпрограмма "Капитальный ремонт многоквартирных домов"</t>
  </si>
  <si>
    <t>Подпрограмма "Мероприятия в области жилищного хозяйства"</t>
  </si>
  <si>
    <t>Подпрограмма "Газификация Вельского городского поселения"</t>
  </si>
  <si>
    <t>Строительство газопровода</t>
  </si>
  <si>
    <t>Подпрограмма "Мероприятия в области коммунального хозяйства"</t>
  </si>
  <si>
    <t>Мероприятия благоустройства по ТОС</t>
  </si>
  <si>
    <t>Мероприятия в области благоустройства территории</t>
  </si>
  <si>
    <t>Подпрограмма "Озеленение в МО "Вельское"</t>
  </si>
  <si>
    <t>Благоустройство в рамках озеленения территории поселения</t>
  </si>
  <si>
    <t>Подпрограмма "Формирование условий и благоустройство уличного освещения"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</si>
  <si>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</si>
  <si>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</si>
  <si>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Иные выплаты населению</t>
  </si>
  <si>
    <t>Подпрограмма "Оказание помощи социально-уязвимым группам населения"</t>
  </si>
  <si>
    <t>Мероприятия в сфере социальной политики, осуществляемые ОМС</t>
  </si>
  <si>
    <t>360</t>
  </si>
  <si>
    <t>Подпрограмма "Социальная поддержка Почетных граждан г.Вельска"</t>
  </si>
  <si>
    <t>Исполнение публичных нормативных обязательств на реализацию положения "О Почетном гражданине г.Вельска"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</si>
  <si>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</si>
  <si>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</si>
  <si>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</si>
  <si>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Расходы на содержание органов местного самоуправления и обеспечение их функций</t>
  </si>
  <si>
    <t>Обеспечение деятельности Совета депутатов</t>
  </si>
  <si>
    <t>Председатель Совета депутатов</t>
  </si>
  <si>
    <t>Обеспечение деятельности органов местного самоуправления</t>
  </si>
  <si>
    <t>Наименование показателя</t>
  </si>
  <si>
    <t>ВСЕГО</t>
  </si>
  <si>
    <t>Целевая статья</t>
  </si>
  <si>
    <t>000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</si>
  <si>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</si>
  <si>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</si>
  <si>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</si>
  <si>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Резервные фонды</t>
  </si>
  <si>
    <t xml:space="preserve">Бюджетные инвестиции </t>
  </si>
  <si>
    <t>Иные межбюджетные трансферты</t>
  </si>
  <si>
    <t>Уличное освещение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</si>
  <si>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</si>
  <si>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</si>
  <si>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</si>
  <si>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</si>
  <si>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</si>
  <si>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Резервные средства</t>
  </si>
  <si>
    <t>Субсидии на возмещение части затрат по пассажироперевозкам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</si>
  <si>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</si>
  <si>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</si>
  <si>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</si>
  <si>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</si>
  <si>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</si>
  <si>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</si>
  <si>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</si>
  <si>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</si>
  <si>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</si>
  <si>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410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</si>
  <si>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</t>
  </si>
  <si>
    <t>800</t>
  </si>
  <si>
    <t>200</t>
  </si>
  <si>
    <t>Социальное обеспечение и иные выплаты населению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</si>
  <si>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</si>
  <si>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</si>
  <si>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</si>
  <si>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</si>
  <si>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</si>
  <si>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>400</t>
  </si>
  <si>
    <t>500</t>
  </si>
  <si>
    <t>310</t>
  </si>
  <si>
    <t>Публичные нормативные социальные выплаты гражданам</t>
  </si>
  <si>
    <t>Уплата налогов, сборов и иных платежей</t>
  </si>
  <si>
    <t>850</t>
  </si>
  <si>
    <t>Мероприятия по улучшению облика улиц в исторической части города Вельска</t>
  </si>
  <si>
    <t>Строительство объектов ЖКХ (водоснабжение, водоотведение)</t>
  </si>
  <si>
    <t>Мероприятия в сфере обеспечения пожарной безопасности, осуществляемые органами местного самоуправления</t>
  </si>
  <si>
    <t>Обеспечение национальной безопасности и правоохранительной деятельности</t>
  </si>
  <si>
    <t>Резервный фонд администрации муниципального образования</t>
  </si>
  <si>
    <t>00 0 00 00000</t>
  </si>
  <si>
    <t>71 0 00 00000</t>
  </si>
  <si>
    <t>71 1 00 00000</t>
  </si>
  <si>
    <t>71 1 00 90010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</si>
  <si>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</si>
  <si>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</si>
  <si>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</si>
  <si>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</si>
  <si>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</si>
  <si>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</si>
  <si>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</si>
  <si>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Обеспечение деятельности КСО</t>
  </si>
  <si>
    <t>74 0 00 00000</t>
  </si>
  <si>
    <t>Контрольно-счетный орган</t>
  </si>
  <si>
    <t>74 2 00 00000</t>
  </si>
  <si>
    <t>74 2 00 90010</t>
  </si>
  <si>
    <t>76 0 00 00000</t>
  </si>
  <si>
    <t>76 0 00 91200</t>
  </si>
  <si>
    <t>02 4 00 00000</t>
  </si>
  <si>
    <t>02 4 07 00000</t>
  </si>
  <si>
    <t>Муниципальная поддержка в сфере СМИ, осуществляемая ОМС</t>
  </si>
  <si>
    <t>02 4 07 90490</t>
  </si>
  <si>
    <t>80 0 00 00000</t>
  </si>
  <si>
    <t>80 1 00 00000</t>
  </si>
  <si>
    <t>09 0 00 00000</t>
  </si>
  <si>
    <t>Мероприятия по повышению уровня пожарной безопасности</t>
  </si>
  <si>
    <t>09 0 01 00000</t>
  </si>
  <si>
    <t>09 0 01 91530</t>
  </si>
  <si>
    <t>11 0 00 00000</t>
  </si>
  <si>
    <t>Мероприятия по обеспечению антитеррористической защищенности мест массового пребывания людей</t>
  </si>
  <si>
    <t>11 0 00 91550</t>
  </si>
  <si>
    <t>03 0 00 00000</t>
  </si>
  <si>
    <t>03 4 00 00000</t>
  </si>
  <si>
    <t>Мероприятия по предоставлению субсидий на возмещение убытков частных перевозчиков</t>
  </si>
  <si>
    <t>03 4 04 00000</t>
  </si>
  <si>
    <t>03 4 04 93010</t>
  </si>
  <si>
    <t>10 0 00 00000</t>
  </si>
  <si>
    <t>Мероприятия по строительству, реконструкции, капитальному ремонту, ремонту и содержанию автомобильных дорог</t>
  </si>
  <si>
    <t>10 0 01 00000</t>
  </si>
  <si>
    <t>10 0 01 93030</t>
  </si>
  <si>
    <t>01 0 00 00000</t>
  </si>
  <si>
    <t>05 0 00 00000</t>
  </si>
  <si>
    <t>05 1 00 00000</t>
  </si>
  <si>
    <t>Мероприятия по софинансированию кап.ремонта квартир нанимателей жилых помещений</t>
  </si>
  <si>
    <t>05 1 01 00000</t>
  </si>
  <si>
    <t>05 1 01 93620</t>
  </si>
  <si>
    <t>05 2 00 00000</t>
  </si>
  <si>
    <t>Мероприятия по переселению граждан из аварийного жилищного фонда</t>
  </si>
  <si>
    <t>05 2 02 00000</t>
  </si>
  <si>
    <t>05 2 02 93620</t>
  </si>
  <si>
    <t>Финансовое обеспечение организационных жилищных услуг</t>
  </si>
  <si>
    <t>05 2 03 00000</t>
  </si>
  <si>
    <t>05 2 03 93620</t>
  </si>
  <si>
    <t>06 0 00 00000</t>
  </si>
  <si>
    <t>06 1 00 00000</t>
  </si>
  <si>
    <t>Мероприятия по газификации</t>
  </si>
  <si>
    <t>06 1 01 00000</t>
  </si>
  <si>
    <t>06 1 01 93540</t>
  </si>
  <si>
    <t>06 2 00 00000</t>
  </si>
  <si>
    <t>Мероприятия по развитию коммунальной инфраструктуры</t>
  </si>
  <si>
    <t>06 2 02 00000</t>
  </si>
  <si>
    <t>06 2 02 93520</t>
  </si>
  <si>
    <t>06 2 02 98720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</si>
  <si>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</si>
  <si>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</si>
  <si>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</si>
  <si>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</si>
  <si>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</si>
  <si>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08 1 00 00000</t>
  </si>
  <si>
    <t>Мероприятия по подготовке и проведению праздничных мероприятий</t>
  </si>
  <si>
    <t>08 1 01 00000</t>
  </si>
  <si>
    <t>08 1 01 93530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</si>
  <si>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</si>
  <si>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08 1 02 00000</t>
  </si>
  <si>
    <t>08 1 02 93530</t>
  </si>
  <si>
    <t>Мероприятия по весенней и осенней уборке мусора</t>
  </si>
  <si>
    <t>08 1 03 00000</t>
  </si>
  <si>
    <t>08 1 03 93530</t>
  </si>
  <si>
    <t>Мероприятия по обслуживанию территории общественного назначения</t>
  </si>
  <si>
    <t>08 1 04 00000</t>
  </si>
  <si>
    <t>08 1 04 93530</t>
  </si>
  <si>
    <t>08 2 00 00000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</si>
  <si>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</si>
  <si>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08 2 05 00000</t>
  </si>
  <si>
    <t>08 2 05 93580</t>
  </si>
  <si>
    <t>08 3 00 00000</t>
  </si>
  <si>
    <t>Мероприятия по содержанию уличного освещения</t>
  </si>
  <si>
    <t>08 3 06 00000</t>
  </si>
  <si>
    <t>08 3 06 93590</t>
  </si>
  <si>
    <t>04 0 00 00000</t>
  </si>
  <si>
    <t>Мероприятия по устройству покрытия проезжей части и установка малых архитектурных форм</t>
  </si>
  <si>
    <t>04 0 01 00000</t>
  </si>
  <si>
    <t>04 0 01 93630</t>
  </si>
  <si>
    <t>02 0 00 00000</t>
  </si>
  <si>
    <t>02 1 00 00000</t>
  </si>
  <si>
    <t>Вовлечение молодежи в социальную практику</t>
  </si>
  <si>
    <t>02 1 01 00000</t>
  </si>
  <si>
    <t>02 1 01 90420</t>
  </si>
  <si>
    <t>Стипендии</t>
  </si>
  <si>
    <t>340</t>
  </si>
  <si>
    <t>03 5 00 00000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</si>
  <si>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</si>
  <si>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03 5 05 00000</t>
  </si>
  <si>
    <t>03 5 05 97010</t>
  </si>
  <si>
    <t>03 1 00 00000</t>
  </si>
  <si>
    <t>03 1 01 00000</t>
  </si>
  <si>
    <t>03 1 01 90540</t>
  </si>
  <si>
    <t>03 2 00 00000</t>
  </si>
  <si>
    <t>Обеспечение мероприятий, направленных на поддержку ветеранов</t>
  </si>
  <si>
    <t>03 2 02 00000</t>
  </si>
  <si>
    <t>Финансовое обеспечение проведения мероприятий для ветеранов</t>
  </si>
  <si>
    <t>03 2 02 90560</t>
  </si>
  <si>
    <t>03 3 00 00000</t>
  </si>
  <si>
    <t>Обеспечение мер по социальной поддержке Почетных граждан</t>
  </si>
  <si>
    <t>03 3 03 00000</t>
  </si>
  <si>
    <t>03 3 03 90220</t>
  </si>
  <si>
    <t>02 3 00 00000</t>
  </si>
  <si>
    <t>02 3 06 00000</t>
  </si>
  <si>
    <t>02 3 06 90430</t>
  </si>
  <si>
    <t>77 0 00 00000</t>
  </si>
  <si>
    <t>02 2 00 00000</t>
  </si>
  <si>
    <t>Мероприятия по обеспечению функционирования учреждения</t>
  </si>
  <si>
    <t>02 2 03 00000</t>
  </si>
  <si>
    <t>02 2 03 90440</t>
  </si>
  <si>
    <t>Проведение мероприятий за счет средств от приносящей доход деятельности</t>
  </si>
  <si>
    <t>02 2 04 00000</t>
  </si>
  <si>
    <t>02 2 04 90460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</si>
  <si>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</si>
  <si>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02 2 05 00000</t>
  </si>
  <si>
    <t>Финансовая поддержка деятельности казенных учреждений</t>
  </si>
  <si>
    <t>02 2 05 90440</t>
  </si>
  <si>
    <t>80 1 00 98680</t>
  </si>
  <si>
    <t>80 1 00 98690</t>
  </si>
  <si>
    <t>Мероприятия по межеванию земельных участков под парками, скверами и аллеями</t>
  </si>
  <si>
    <t>01 0 01 00000</t>
  </si>
  <si>
    <t>01 0 01 92410</t>
  </si>
  <si>
    <t>Мероприятия по установлению границ муниципального образования</t>
  </si>
  <si>
    <t>01 0 02 00000</t>
  </si>
  <si>
    <t>01 0 02 92410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</si>
  <si>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</si>
  <si>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</si>
  <si>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</si>
  <si>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</si>
  <si>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12 0 00 00000</t>
  </si>
  <si>
    <t>Мероприятия по составлению проекта планировки и межевания территории.</t>
  </si>
  <si>
    <t>12 0 01 00000</t>
  </si>
  <si>
    <t>12 0 01 92410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</si>
  <si>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</si>
  <si>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</si>
  <si>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12 0 02 92410</t>
  </si>
  <si>
    <t>Исполнение судебных актов</t>
  </si>
  <si>
    <t>830</t>
  </si>
  <si>
    <t xml:space="preserve">Участие в предупреждении и ликвидации последствий чрезвычайных ситуаций в границах поселений </t>
  </si>
  <si>
    <t>02 1 02 00000</t>
  </si>
  <si>
    <t>04 0 01 S8550</t>
  </si>
  <si>
    <t>Софинансирование мероприятия по реализации приоритетных проектов в сфере туризма</t>
  </si>
  <si>
    <t>Муниципальная программа МО "Вельский муниципальный район" "Развитие физической культуры и спорта на 2019-2021 годы"; обустройство объектов городской инфраструктуры, парковых и рекреационных зон для занятий физической культурой и спортом</t>
  </si>
  <si>
    <t>04 0 06 S8520</t>
  </si>
  <si>
    <t>08 0 01 S8420</t>
  </si>
  <si>
    <t xml:space="preserve">Муниципальная программа МО "Вельский муниципальный район" "Развитие ТОС Вельского района на 2019-2021 годы"; Организация и проведение ежегодного конкурса проектов ТОС "Общественная инициатива"; Развитие ТОС в Вельском районе 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</si>
  <si>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и искусственных сооружений на них; Мероприятия в сфере дорожного хозяйства</t>
  </si>
  <si>
    <t>10 1 02 83020</t>
  </si>
  <si>
    <t>10 1 02 S875Д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</si>
  <si>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</si>
  <si>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10 1 03 83020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</si>
  <si>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Организация безопасности дорожного движения; Мероприятия в сфере дорожного хозяйства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</si>
  <si>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</t>
  </si>
  <si>
    <t>10 0 02 93010</t>
  </si>
  <si>
    <t>Обеспечение проведения выборов и референдумов</t>
  </si>
  <si>
    <t>Обеспечение деятельности избирательных комиссий</t>
  </si>
  <si>
    <t>Проведение выборов в Совет депутатов муниципального образования</t>
  </si>
  <si>
    <t>Финансовое обеспечение проведения выборов в Совет депутатов муниципального образования</t>
  </si>
  <si>
    <t>73 0 00 00000</t>
  </si>
  <si>
    <t>73 2 00 00000</t>
  </si>
  <si>
    <t>73 2 00 91160</t>
  </si>
  <si>
    <t>Защита населения и территорий муниципального образования от чрезвычайных ситуаций, осуществляемые органами местного самоуправления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</si>
  <si>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</t>
  </si>
  <si>
    <t>Участие в предупреждении и ликвидации последствий чрезвычайных ситуаций в границах поселения</t>
  </si>
  <si>
    <t xml:space="preserve">Мероприятия по организации официальных физкультурно-оздоровительных и спортивных мероприятий в МО "Вельское" </t>
  </si>
  <si>
    <t>Капитальные вложения в объекты государственной (муниципальной) собственности</t>
  </si>
  <si>
    <t>61 0 00 00000</t>
  </si>
  <si>
    <t>61 0 00 78793</t>
  </si>
  <si>
    <t>Непрограмные расходы в области общегосударственных вопросов; единая субвенция местным бюджетам</t>
  </si>
  <si>
    <t>10 1 01 83020</t>
  </si>
  <si>
    <t>Муниципальная программа МО "Вельский муниципальный район" "Развитие культуры и туризма на 2019-2021 годы"; программа "Создание условий для повышения качества и многообразияуслуг, предоставляемыхъ муниципальными учреждениями культуры, учреждениями дополнительного образования в сфере культуры";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№597 "О мероприятиях о реализации государственной социальной политики"</t>
  </si>
  <si>
    <t>02 1 05 S8310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</si>
  <si>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</si>
  <si>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</si>
  <si>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16 0 F3 67484</t>
  </si>
  <si>
    <t>Обеспечение мер.по переселению граждан из авр, ж.ф. с учетом необходимости развития малоэтажного жил. строительства за счет средств местного бюджета</t>
  </si>
  <si>
    <t>Муниципальная программа МО "Вельское" "Поддержка жилищного хозяйства на 2021-2023 годы"</t>
  </si>
  <si>
    <t>Национальный проект "Жилье и городская среда"</t>
  </si>
  <si>
    <t>Федеральный проект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</si>
  <si>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гос.корпорации-Фонда содействия реформирования ЖКХ</t>
  </si>
  <si>
    <t>05 2 F0 00000</t>
  </si>
  <si>
    <t>05 2 F3 00000</t>
  </si>
  <si>
    <t>05 2 F3 67483</t>
  </si>
  <si>
    <t>05 2 F3 67484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</si>
  <si>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</si>
  <si>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04 0 F2 00000</t>
  </si>
  <si>
    <t>04 0 F2 55550</t>
  </si>
  <si>
    <t>Федеральный проект "Формирование комфортной городской среды"</t>
  </si>
  <si>
    <t>04 0 F0 00000</t>
  </si>
  <si>
    <t>Мероприятия по реализации программ формирования современной городской среды</t>
  </si>
  <si>
    <t>24 0 00 00000</t>
  </si>
  <si>
    <t>24 0 F0 00000</t>
  </si>
  <si>
    <t>24 0 F2 00000</t>
  </si>
  <si>
    <t>24 0 F2 54240</t>
  </si>
  <si>
    <t>Национальный проект "Жилье и городская среда</t>
  </si>
  <si>
    <t>Федеральный прект "Формирование комфортной городской среды"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</si>
  <si>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</si>
  <si>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Муниципальная программа Вельского муниципального района "Формирование современной городской среды н территории Вельского муниципального района на 2017-2024 годы" "</t>
  </si>
  <si>
    <t>Муниципальная программа МО "Вельское" "Сохранение и благоустройство исторической части города Вельска на 2021-2023 годы"</t>
  </si>
  <si>
    <t>Подпрограмма "Мероприятия в области жилищного хозяйства</t>
  </si>
  <si>
    <t>10 0 02 00000</t>
  </si>
  <si>
    <t xml:space="preserve">Мероприятия по оказанию различных видов социальной помощи гражданам 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</si>
  <si>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</si>
  <si>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</si>
  <si>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600</t>
  </si>
  <si>
    <t>620</t>
  </si>
  <si>
    <t>Муниципальная программа МО "Вельский муниципальный район" "Поддержка в области дорожной деятельности и пассажирских автоперевозок на 2021 - 2023 годы"; Мероприятия по стоительству, реконструкции, капитальному ремонту, ремонту и содержанию  автомобильных дорог общего пользования местного значения в муниципальных районах, муниципальных и городских округах  Архангельской области (дорожный фонд Архангельской области)</t>
  </si>
  <si>
    <t>Софинансирование мероприятий по ремонту автомобильных дорог общего пользования местного значения в муниципальных районах, муниципальных и городских округах Архангельской области (дорожный фонд Архангельской области)</t>
  </si>
  <si>
    <t>10 0 01 S875Д</t>
  </si>
  <si>
    <t>Перечисления другим бюджетам бюджетной системы Российской Федерации</t>
  </si>
  <si>
    <t>04 0 F2 54240</t>
  </si>
  <si>
    <t>Национальный проект «Безопасные и качественные автомобильные дороги»</t>
  </si>
  <si>
    <t>Федеральный проект «Безопасность дорожного движения»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</si>
  <si>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 (дорожный фонд Архангельской области)</t>
  </si>
  <si>
    <t>10 0 R0 00000</t>
  </si>
  <si>
    <t>10 0 R3 00000</t>
  </si>
  <si>
    <t>10 0 R3 7667Д</t>
  </si>
  <si>
    <t>Субсидии автономным учреждениям на иные цели</t>
  </si>
  <si>
    <t>04 0 F2 7482Ц</t>
  </si>
  <si>
    <t>04 0 01 76410</t>
  </si>
  <si>
    <t>Софинансирование областной субсидии на повышение средней заработной платы работников учреждений культуры в целях реализации Указа Президента РФ от 07 мая 2012 года №597 (средства областного бюджета)</t>
  </si>
  <si>
    <t>02 2 03 S8310</t>
  </si>
  <si>
    <t>10 0 01 S679Д</t>
  </si>
  <si>
    <t>Софинансирование мероприятий в сфере общественного пассажирского транспорта и транспорной инфраструкткры (в части субсидий местным бюджетам) (дорожный фонд  Архангельской области)</t>
  </si>
  <si>
    <t xml:space="preserve">Софинансирование областной субсидии на повышение средней заработной платы работников учреждений культуры в целях реализации Указа Президента РФ от 07 мая 2012 года №597 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</si>
  <si>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 (средства МО "Вельское")</t>
  </si>
  <si>
    <t>Софинансирование мероприятий по ремонту автомобильных дорог общего пользования местного значения в муниципальных районах, муниципальных и городских округах Архангельской области (средства МО "Вельское")</t>
  </si>
  <si>
    <t>Софинансирование областной субсидии на повышение средней заработной платы работников учреждений культуры в целях реализации Указа Президента РФ от 07 мая 2012 года №597 (средства бюджета МО "Вельское")</t>
  </si>
  <si>
    <t>Культура, подпрограмма "Обеспечение деятельности МКУК "ДКиС"</t>
  </si>
  <si>
    <t>Вид
 расходов</t>
  </si>
  <si>
    <t>Отклонение сумма, 
тыс. руб.</t>
  </si>
  <si>
    <t xml:space="preserve"> Мероприятия по разработке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 (средства областного бюджета)</t>
  </si>
  <si>
    <t xml:space="preserve"> Мероприятия по разработке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 (средства бюджета МО "Вельское")</t>
  </si>
  <si>
    <t xml:space="preserve">Муниципальная программаМО "Вельское" Сохранение и благоустройство историческй части города Вельска на 2021 - 2023 года. Мероприятия по устройству покрытия пезжей части и установка малых архитектурных форм. Мероприятия по разработке проктно-сметной доуметаии по благоустройству общественных и дворовых территорий при реализации муниципальных программ формирования современной городской среды </t>
  </si>
  <si>
    <t>План на 2022 год, 
тыс. руб.</t>
  </si>
  <si>
    <t>Исполнение за 2022 год., 
тыс. руб</t>
  </si>
  <si>
    <t>Исполнение за 2022 год, %</t>
  </si>
  <si>
    <t>02 1 01 L2990</t>
  </si>
  <si>
    <t xml:space="preserve"> Мероприятия по обеспечению жильем молодых семей</t>
  </si>
  <si>
    <t xml:space="preserve">Софинансирование реализации мероприятий по обеспечению жильем молодых семей </t>
  </si>
  <si>
    <t>02 1 02 R4970</t>
  </si>
  <si>
    <t xml:space="preserve"> Софинансирование областной субсидии на повышение средней заработной платы работников учреждений культуры в целях реализации Указа Президента РФ от 07 мая 2012 года №597</t>
  </si>
  <si>
    <t>67 0 00 71400</t>
  </si>
  <si>
    <t>330</t>
  </si>
  <si>
    <t>Публичные нормативные выплаты гражданам несоциального характера</t>
  </si>
  <si>
    <t>Софинансирование мероприятий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</si>
  <si>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04 0 F2 5424F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</si>
  <si>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</si>
  <si>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10 0 01 S0310</t>
  </si>
  <si>
    <t xml:space="preserve"> Софинансирование организации транспортного обслуживания населения на пассажирских муниципальных маршрутах автомобильного транспорта</t>
  </si>
  <si>
    <t>10 0 02 S6360</t>
  </si>
  <si>
    <t>80 1 00 90690</t>
  </si>
  <si>
    <t>80 1 00 90680</t>
  </si>
  <si>
    <t>80 1 00 99010</t>
  </si>
  <si>
    <t xml:space="preserve"> Организация и осуществление мероприятий по ГО, защите населения и территории поселений от чрезвычайных ситуаций природного и техногенного характера</t>
  </si>
  <si>
    <t>Межбюджетные трансферты, передаваемые бюджетам мун.районов из бюджетов поселений на осуществление части полномочий по решению вопроса местного значения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</si>
  <si>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80 1 00 99040</t>
  </si>
  <si>
    <t xml:space="preserve">Резервный фонд </t>
  </si>
  <si>
    <t xml:space="preserve">Резервный фонд администрации Вельского муниципального района  Архангельской области </t>
  </si>
  <si>
    <t>76 0 00 81200</t>
  </si>
  <si>
    <t>Резервный фонд Правительства Архангельской области</t>
  </si>
  <si>
    <t xml:space="preserve"> "Содержание дорог общего пользования местного значения и искусственных сооружений на них, а также других объектов транспортной инфраструктуры</t>
  </si>
  <si>
    <t>Мероприятия в сфере дорожного хозяйства</t>
  </si>
  <si>
    <t>10 1 00 00000</t>
  </si>
  <si>
    <t>10 1 01 00000</t>
  </si>
  <si>
    <t xml:space="preserve"> Ремонт автомобильных дорог общего пользования местного значения и искуственных сооружений на них</t>
  </si>
  <si>
    <t>10 1 02 00000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</si>
  <si>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</si>
  <si>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10 1 02 S812Д</t>
  </si>
  <si>
    <t>Муниципальная программа МО "Вельский муниципальный район" "Развитие территориального общественного самоуправления Вельского района"</t>
  </si>
  <si>
    <t>Подпрограмма "Организация и проведение ежегодного конкурса проектов ТОС "Общественная инициатива"</t>
  </si>
  <si>
    <t>08 0 01 00000</t>
  </si>
  <si>
    <t xml:space="preserve">Развитие ТОС в Вельском районе </t>
  </si>
  <si>
    <t>Муниципальная программа МО "Вельское" "Межевание земельных участков на 2022 - 2024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</si>
  <si>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на 2022 - 2024 годы"</t>
  </si>
  <si>
    <t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на 2022 - 2024 годы"</t>
  </si>
  <si>
    <t>Подпрограмма "Обеспечение деятельности органов местного самоуправления в социальной сфере на 2022 - 2024 годы"</t>
  </si>
  <si>
    <t>Муниципальная программа МО "Вельское" "Адресная социальная поддержка населения на 2022 - 2024 годы"</t>
  </si>
  <si>
    <t>Муниципальная программа МО "Вельское" "Сохранение и благоустройство исторической части города Вельска на 2022 - 2024 годы"</t>
  </si>
  <si>
    <t>Муниципальная программа МО "Вельское" "Поддержка жилищного хозяйства на 2022 - 2024 годы"</t>
  </si>
  <si>
    <t>Муниципальная программа МО "Вельское" "Поддержка коммунального хозяйства на 2022 - 2024 годы"</t>
  </si>
  <si>
    <t>Муниципальная программа МО "Вельское" "Развитие территориального общественного самоуправления в МО "Вельское" на 2022 - 2024 годы"</t>
  </si>
  <si>
    <t>Муниципальная программа МО "Вельское" "Благоустройство территории городского поселения на 2022 - 2024 годы"</t>
  </si>
  <si>
    <t>Муниципальная программа МО "Вельское" "Повышение пожарной безопасности в городском поселении на 2022 - 2024 годы"</t>
  </si>
  <si>
    <t>Муниципальная программа МО "Вельское" "Поддержка в области дорожного хозяйства в городском поселении на 2022 - 2024 годы"</t>
  </si>
  <si>
    <t>Муниципальная программа МО "Вельское" "Поддержка в области дорожного хозяйства в городском поселении на 2022 - 2024 годы"; Мероприятия по строительству, реконструкции, капитальному ремонту, ремонту и содержанию автомобильных дорог. Софинасирование меропритий по ремонту автомобильных дорог общего пользования местного значения в муниципальных районах, муниципальных и городских округах Архангельской области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</si>
  <si>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2022 - 2024 годы"</t>
  </si>
  <si>
    <t>Муниципальная программа МО "Вельское" "Подготовка проектов планировки территории и выполнение проектно-изыскательских работ на 2022 - 2024 годы"</t>
  </si>
  <si>
    <t>Подпрограмма "Реализация молодежной политики в МО "Вельское" на 2022-2024 годы"</t>
  </si>
  <si>
    <t>Реализация федеральной целевой программы "Увековечение памяти погибших при защите Отечества на 2022 - 2024 годы"</t>
  </si>
  <si>
    <t>Муниципальная программа МО "Вельский муниципальный район""Поддержка в области дорожной деятельности и пассажирских автоперевозок на 2022-2024 годы"; Подпрограмма "Развитие и совершенствование сети автомобильных дорог общего пользования местного значения в Вельском районе";</t>
  </si>
  <si>
    <t xml:space="preserve">Распределение бюджетных ассигнований на реализацию муниципальных программ и непрограммных направлений деятельности бюджета городского поселения "Вельское" Вельского муниципального района Архангельской области за 2022 год </t>
  </si>
  <si>
    <t>Социальные выплаты гражданам, кроме публичных нормативных социальных выплат</t>
  </si>
  <si>
    <t>320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</si>
  <si>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</si>
  <si>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ПРОЧИЕ ПРОГРАММЫ</t>
  </si>
  <si>
    <t>НЕПРОГРАММНЫЕ НАПРАВЛЕНИЯ ДЕЯТЕЛЬНОСТИ</t>
  </si>
  <si>
    <t>МУНИЦИПАЛЬНЫЕ ПРОГРАММЫ МО "ВЕЛЬСКОЕ"</t>
  </si>
  <si>
    <t>Приложение № 5
к решению Совета депутатов  
городского поселения "Вельское" Вельского муниципального района Архангельской области 
"Об исполнении бюджета городского поселения "Вельское" Вельского муниципального района Архангельской области" за 2022 год" 
№ 125 от "21" марта 2023 года</t>
  </si>
  <si>
    <t>План на 2023 год, 
тыс. руб.</t>
  </si>
  <si>
    <t>Исполнение за 2023 год., 
тыс. руб</t>
  </si>
  <si>
    <t>Исполнение за 2023 год, %</t>
  </si>
  <si>
    <t>0</t>
  </si>
  <si>
    <t>7430098630</t>
  </si>
  <si>
    <t>10 0 01 S6790</t>
  </si>
  <si>
    <t>04 0 01 S6410</t>
  </si>
  <si>
    <t xml:space="preserve">Муниципальная программаМО "Вельское" Сохранение и благоустройство историческй части города Вельска на 2023 - 2025 года. Мероприятия по устройству покрытия пезжей части и установка малых архитектурных форм. Мероприятия по разработке проктно-сметной доуметаии по благоустройству общественных и дворовых территорий при реализации муниципальных программ формирования современной городской среды </t>
  </si>
  <si>
    <t>04 0 01S 6410</t>
  </si>
  <si>
    <t>04 0 01 74950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</si>
  <si>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</si>
  <si>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02 2 05 L4670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</si>
  <si>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</si>
  <si>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05 2 02 83520</t>
  </si>
  <si>
    <t>Мероприятия по обследованию многоквартирных домов</t>
  </si>
  <si>
    <t xml:space="preserve">Распределение бюджетных ассигнований на реализацию муниципальных программ и непрограммных направлений деятельности бюджета городского поселения "Вельское" Вельского муниципального района Архангельской области за 2023 год </t>
  </si>
  <si>
    <t>Приложение № 5
к решению Совета депутатов  
городского поселения "Вельское" Вельского муниципального района Архангельской области 
"Об отчете об исполнении бюджета городского поселения "Вельское" Вельского муниципального района Архангельской области" за 2023 год" 
№ 217 от 04.06.2024 года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</si>
</sst>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00"/>
    <numFmt numFmtId="191" formatCode="0.0000"/>
    <numFmt numFmtId="192" formatCode="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"/>
    <numFmt numFmtId="198" formatCode="#,##0.00000"/>
    <numFmt numFmtId="199" formatCode="[$-FC19]d\ mmmm\ yyyy\ &quot;г.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49" fontId="6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vertical="justify" wrapText="1"/>
    </xf>
    <xf numFmtId="0" fontId="4" fillId="0" borderId="1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vertical="justify" wrapText="1"/>
    </xf>
    <xf numFmtId="0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vertical="justify" wrapText="1"/>
    </xf>
    <xf numFmtId="0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6" fillId="0" borderId="10" xfId="0" applyNumberFormat="1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justify"/>
    </xf>
    <xf numFmtId="0" fontId="8" fillId="0" borderId="0" xfId="0" applyFont="1" applyAlignment="1">
      <alignment/>
    </xf>
    <xf numFmtId="49" fontId="4" fillId="33" borderId="10" xfId="0" applyNumberFormat="1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189" fontId="3" fillId="0" borderId="0" xfId="0" applyNumberFormat="1" applyFont="1" applyFill="1" applyAlignment="1">
      <alignment/>
    </xf>
    <xf numFmtId="0" fontId="6" fillId="34" borderId="10" xfId="0" applyFont="1" applyFill="1" applyBorder="1" applyAlignment="1">
      <alignment wrapText="1"/>
    </xf>
    <xf numFmtId="0" fontId="3" fillId="0" borderId="0" xfId="0" applyFont="1" applyFill="1" applyAlignment="1">
      <alignment vertical="center" wrapText="1"/>
    </xf>
    <xf numFmtId="49" fontId="6" fillId="32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90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justify"/>
    </xf>
    <xf numFmtId="49" fontId="4" fillId="0" borderId="10" xfId="0" applyNumberFormat="1" applyFont="1" applyFill="1" applyBorder="1" applyAlignment="1">
      <alignment vertical="center" wrapText="1"/>
    </xf>
    <xf numFmtId="187" fontId="4" fillId="0" borderId="10" xfId="60" applyFont="1" applyFill="1" applyBorder="1" applyAlignment="1">
      <alignment horizontal="left" vertical="center" wrapText="1"/>
    </xf>
    <xf numFmtId="187" fontId="4" fillId="0" borderId="10" xfId="6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wrapText="1"/>
    </xf>
    <xf numFmtId="0" fontId="4" fillId="0" borderId="10" xfId="6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/>
    </xf>
    <xf numFmtId="190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90" fontId="5" fillId="35" borderId="10" xfId="0" applyNumberFormat="1" applyFont="1" applyFill="1" applyBorder="1" applyAlignment="1">
      <alignment horizontal="center" vertical="center"/>
    </xf>
    <xf numFmtId="190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192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9" fontId="9" fillId="34" borderId="10" xfId="0" applyNumberFormat="1" applyFont="1" applyFill="1" applyBorder="1" applyAlignment="1">
      <alignment wrapText="1"/>
    </xf>
    <xf numFmtId="190" fontId="9" fillId="34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/>
    </xf>
    <xf numFmtId="0" fontId="9" fillId="34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90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189" fontId="9" fillId="34" borderId="10" xfId="0" applyNumberFormat="1" applyFont="1" applyFill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wrapText="1"/>
    </xf>
    <xf numFmtId="0" fontId="0" fillId="35" borderId="0" xfId="0" applyFill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189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35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3"/>
  <sheetViews>
    <sheetView zoomScaleSheetLayoutView="55" zoomScalePageLayoutView="10" workbookViewId="0" topLeftCell="A7">
      <selection activeCell="A7" sqref="A1:IV16384"/>
    </sheetView>
  </sheetViews>
  <sheetFormatPr defaultColWidth="9.140625" defaultRowHeight="12.75"/>
  <cols>
    <col min="1" max="1" width="60.140625" style="4" customWidth="1"/>
    <col min="2" max="2" width="15.28125" style="6" customWidth="1"/>
    <col min="3" max="3" width="7.8515625" style="6" customWidth="1"/>
    <col min="4" max="4" width="12.7109375" style="25" customWidth="1"/>
    <col min="5" max="5" width="12.421875" style="0" customWidth="1"/>
    <col min="6" max="6" width="11.7109375" style="0" customWidth="1"/>
    <col min="7" max="7" width="12.8515625" style="0" customWidth="1"/>
    <col min="8" max="8" width="14.57421875" style="64" bestFit="1" customWidth="1"/>
    <col min="9" max="9" width="9.421875" style="0" bestFit="1" customWidth="1"/>
  </cols>
  <sheetData>
    <row r="1" spans="1:8" s="6" customFormat="1" ht="12.75" customHeight="1">
      <c r="A1" s="4"/>
      <c r="B1" s="27"/>
      <c r="C1" s="27"/>
      <c r="D1" s="97" t="s">
        <v>396</v>
      </c>
      <c r="E1" s="97"/>
      <c r="F1" s="97"/>
      <c r="G1" s="97"/>
      <c r="H1" s="63"/>
    </row>
    <row r="2" spans="1:8" s="6" customFormat="1" ht="12.75" customHeight="1">
      <c r="A2" s="4"/>
      <c r="B2" s="27"/>
      <c r="C2" s="27"/>
      <c r="D2" s="97"/>
      <c r="E2" s="97"/>
      <c r="F2" s="97"/>
      <c r="G2" s="97"/>
      <c r="H2" s="63"/>
    </row>
    <row r="3" spans="1:8" s="6" customFormat="1" ht="12.75">
      <c r="A3" s="4"/>
      <c r="B3" s="27"/>
      <c r="C3" s="27"/>
      <c r="D3" s="97"/>
      <c r="E3" s="97"/>
      <c r="F3" s="97"/>
      <c r="G3" s="97"/>
      <c r="H3" s="63"/>
    </row>
    <row r="4" spans="1:8" s="6" customFormat="1" ht="12.75">
      <c r="A4" s="4"/>
      <c r="B4" s="27"/>
      <c r="C4" s="27"/>
      <c r="D4" s="97"/>
      <c r="E4" s="97"/>
      <c r="F4" s="97"/>
      <c r="G4" s="97"/>
      <c r="H4" s="63"/>
    </row>
    <row r="5" spans="1:8" s="6" customFormat="1" ht="12.75">
      <c r="A5" s="4"/>
      <c r="B5" s="27"/>
      <c r="C5" s="27"/>
      <c r="D5" s="97"/>
      <c r="E5" s="97"/>
      <c r="F5" s="97"/>
      <c r="G5" s="97"/>
      <c r="H5" s="63"/>
    </row>
    <row r="6" spans="1:8" s="6" customFormat="1" ht="54" customHeight="1">
      <c r="A6" s="4"/>
      <c r="B6" s="27"/>
      <c r="C6" s="27"/>
      <c r="D6" s="97"/>
      <c r="E6" s="97"/>
      <c r="F6" s="97"/>
      <c r="G6" s="97"/>
      <c r="H6" s="63"/>
    </row>
    <row r="7" spans="1:8" s="6" customFormat="1" ht="67.5" customHeight="1">
      <c r="A7" s="108" t="s">
        <v>389</v>
      </c>
      <c r="B7" s="108"/>
      <c r="C7" s="108"/>
      <c r="D7" s="108"/>
      <c r="E7" s="108"/>
      <c r="F7" s="108"/>
      <c r="G7" s="108"/>
      <c r="H7" s="63"/>
    </row>
    <row r="8" spans="1:7" ht="12.75" customHeight="1">
      <c r="A8" s="101" t="s">
        <v>36</v>
      </c>
      <c r="B8" s="102" t="s">
        <v>38</v>
      </c>
      <c r="C8" s="105" t="s">
        <v>327</v>
      </c>
      <c r="D8" s="98" t="s">
        <v>332</v>
      </c>
      <c r="E8" s="98" t="s">
        <v>333</v>
      </c>
      <c r="F8" s="98" t="s">
        <v>334</v>
      </c>
      <c r="G8" s="98" t="s">
        <v>328</v>
      </c>
    </row>
    <row r="9" spans="1:7" ht="12.75">
      <c r="A9" s="101"/>
      <c r="B9" s="103"/>
      <c r="C9" s="106"/>
      <c r="D9" s="99"/>
      <c r="E9" s="99"/>
      <c r="F9" s="99"/>
      <c r="G9" s="99"/>
    </row>
    <row r="10" spans="1:7" ht="12.75" customHeight="1">
      <c r="A10" s="101"/>
      <c r="B10" s="103"/>
      <c r="C10" s="106"/>
      <c r="D10" s="99"/>
      <c r="E10" s="99"/>
      <c r="F10" s="99"/>
      <c r="G10" s="99"/>
    </row>
    <row r="11" spans="1:7" ht="12.75">
      <c r="A11" s="101"/>
      <c r="B11" s="104"/>
      <c r="C11" s="107"/>
      <c r="D11" s="100"/>
      <c r="E11" s="100"/>
      <c r="F11" s="100"/>
      <c r="G11" s="100"/>
    </row>
    <row r="12" spans="1:8" s="77" customFormat="1" ht="31.5">
      <c r="A12" s="73" t="s">
        <v>395</v>
      </c>
      <c r="B12" s="78"/>
      <c r="C12" s="78"/>
      <c r="D12" s="74">
        <f>D13+D30+D99+D132+D169+D195+D213+D220+D252+D257+D294+D299</f>
        <v>213997.13563</v>
      </c>
      <c r="E12" s="74">
        <f>E13+E30+E99+E132+E169+E195+E213+E220+E252+E257+E294+E299</f>
        <v>187811.16593999998</v>
      </c>
      <c r="F12" s="75">
        <f aca="true" t="shared" si="0" ref="F12:F80">E12*100/D12</f>
        <v>87.76340177969698</v>
      </c>
      <c r="G12" s="74">
        <f aca="true" t="shared" si="1" ref="G12:G80">D12-E12</f>
        <v>26185.969690000027</v>
      </c>
      <c r="H12" s="76"/>
    </row>
    <row r="13" spans="1:7" ht="31.5" customHeight="1">
      <c r="A13" s="28" t="s">
        <v>371</v>
      </c>
      <c r="B13" s="31" t="s">
        <v>124</v>
      </c>
      <c r="C13" s="31" t="s">
        <v>39</v>
      </c>
      <c r="D13" s="49">
        <f>D17+D21+D25+D29</f>
        <v>291</v>
      </c>
      <c r="E13" s="49">
        <f>E17+E21+E25+E29</f>
        <v>190.04121</v>
      </c>
      <c r="F13" s="50">
        <f t="shared" si="0"/>
        <v>65.30625773195877</v>
      </c>
      <c r="G13" s="49">
        <f t="shared" si="1"/>
        <v>100.95879</v>
      </c>
    </row>
    <row r="14" spans="1:7" ht="24" hidden="1">
      <c r="A14" s="8" t="s">
        <v>217</v>
      </c>
      <c r="B14" s="32" t="s">
        <v>218</v>
      </c>
      <c r="C14" s="32" t="s">
        <v>39</v>
      </c>
      <c r="D14" s="51"/>
      <c r="E14" s="51"/>
      <c r="F14" s="52" t="e">
        <f t="shared" si="0"/>
        <v>#DIV/0!</v>
      </c>
      <c r="G14" s="51">
        <f t="shared" si="1"/>
        <v>0</v>
      </c>
    </row>
    <row r="15" spans="1:7" ht="12.75" hidden="1">
      <c r="A15" s="8" t="s">
        <v>10</v>
      </c>
      <c r="B15" s="32" t="s">
        <v>219</v>
      </c>
      <c r="C15" s="32" t="s">
        <v>39</v>
      </c>
      <c r="D15" s="53">
        <f>D17</f>
        <v>0</v>
      </c>
      <c r="E15" s="53">
        <f>E17</f>
        <v>0</v>
      </c>
      <c r="F15" s="52" t="e">
        <f t="shared" si="0"/>
        <v>#DIV/0!</v>
      </c>
      <c r="G15" s="51">
        <f t="shared" si="1"/>
        <v>0</v>
      </c>
    </row>
    <row r="16" spans="1:7" ht="24" customHeight="1" hidden="1">
      <c r="A16" s="8" t="s">
        <v>93</v>
      </c>
      <c r="B16" s="32" t="s">
        <v>219</v>
      </c>
      <c r="C16" s="32" t="s">
        <v>66</v>
      </c>
      <c r="D16" s="53">
        <f>D17</f>
        <v>0</v>
      </c>
      <c r="E16" s="53">
        <f>E17</f>
        <v>0</v>
      </c>
      <c r="F16" s="52" t="e">
        <f t="shared" si="0"/>
        <v>#DIV/0!</v>
      </c>
      <c r="G16" s="51">
        <f t="shared" si="1"/>
        <v>0</v>
      </c>
    </row>
    <row r="17" spans="1:7" ht="24" hidden="1">
      <c r="A17" s="8" t="s">
        <v>48</v>
      </c>
      <c r="B17" s="32" t="s">
        <v>219</v>
      </c>
      <c r="C17" s="32" t="s">
        <v>49</v>
      </c>
      <c r="D17" s="51"/>
      <c r="E17" s="51"/>
      <c r="F17" s="52" t="e">
        <f t="shared" si="0"/>
        <v>#DIV/0!</v>
      </c>
      <c r="G17" s="51">
        <f t="shared" si="1"/>
        <v>0</v>
      </c>
    </row>
    <row r="18" spans="1:7" ht="12.75" hidden="1">
      <c r="A18" s="8" t="s">
        <v>220</v>
      </c>
      <c r="B18" s="32" t="s">
        <v>221</v>
      </c>
      <c r="C18" s="32" t="s">
        <v>39</v>
      </c>
      <c r="D18" s="53">
        <f>D19</f>
        <v>0</v>
      </c>
      <c r="E18" s="53">
        <f>E19</f>
        <v>0</v>
      </c>
      <c r="F18" s="52" t="e">
        <f t="shared" si="0"/>
        <v>#DIV/0!</v>
      </c>
      <c r="G18" s="51">
        <f t="shared" si="1"/>
        <v>0</v>
      </c>
    </row>
    <row r="19" spans="1:7" ht="12.75" hidden="1">
      <c r="A19" s="8" t="s">
        <v>10</v>
      </c>
      <c r="B19" s="32" t="s">
        <v>222</v>
      </c>
      <c r="C19" s="32" t="s">
        <v>39</v>
      </c>
      <c r="D19" s="53">
        <f>D21</f>
        <v>0</v>
      </c>
      <c r="E19" s="53">
        <f>E21</f>
        <v>0</v>
      </c>
      <c r="F19" s="52" t="e">
        <f t="shared" si="0"/>
        <v>#DIV/0!</v>
      </c>
      <c r="G19" s="51">
        <f t="shared" si="1"/>
        <v>0</v>
      </c>
    </row>
    <row r="20" spans="1:7" ht="24" customHeight="1" hidden="1">
      <c r="A20" s="8" t="s">
        <v>93</v>
      </c>
      <c r="B20" s="32" t="s">
        <v>222</v>
      </c>
      <c r="C20" s="32" t="s">
        <v>66</v>
      </c>
      <c r="D20" s="53">
        <f>D21</f>
        <v>0</v>
      </c>
      <c r="E20" s="53">
        <f>E21</f>
        <v>0</v>
      </c>
      <c r="F20" s="52" t="e">
        <f t="shared" si="0"/>
        <v>#DIV/0!</v>
      </c>
      <c r="G20" s="51">
        <f t="shared" si="1"/>
        <v>0</v>
      </c>
    </row>
    <row r="21" spans="1:7" ht="24" hidden="1">
      <c r="A21" s="8" t="s">
        <v>48</v>
      </c>
      <c r="B21" s="32" t="s">
        <v>222</v>
      </c>
      <c r="C21" s="32" t="s">
        <v>49</v>
      </c>
      <c r="D21" s="51"/>
      <c r="E21" s="51"/>
      <c r="F21" s="52" t="e">
        <f t="shared" si="0"/>
        <v>#DIV/0!</v>
      </c>
      <c r="G21" s="51">
        <f t="shared" si="1"/>
        <v>0</v>
      </c>
    </row>
    <row r="22" spans="1:7" ht="24">
      <c r="A22" s="8" t="s">
        <v>223</v>
      </c>
      <c r="B22" s="32" t="s">
        <v>221</v>
      </c>
      <c r="C22" s="32" t="s">
        <v>39</v>
      </c>
      <c r="D22" s="53">
        <f>D23</f>
        <v>228</v>
      </c>
      <c r="E22" s="53">
        <f>E23</f>
        <v>182.04121</v>
      </c>
      <c r="F22" s="52">
        <f t="shared" si="0"/>
        <v>79.84263596491228</v>
      </c>
      <c r="G22" s="51">
        <f t="shared" si="1"/>
        <v>45.95878999999999</v>
      </c>
    </row>
    <row r="23" spans="1:7" ht="16.5" customHeight="1">
      <c r="A23" s="8" t="s">
        <v>10</v>
      </c>
      <c r="B23" s="32" t="s">
        <v>222</v>
      </c>
      <c r="C23" s="32" t="s">
        <v>39</v>
      </c>
      <c r="D23" s="53">
        <f>D25</f>
        <v>228</v>
      </c>
      <c r="E23" s="53">
        <f>E25</f>
        <v>182.04121</v>
      </c>
      <c r="F23" s="52">
        <f t="shared" si="0"/>
        <v>79.84263596491228</v>
      </c>
      <c r="G23" s="51">
        <f t="shared" si="1"/>
        <v>45.95878999999999</v>
      </c>
    </row>
    <row r="24" spans="1:7" ht="30" customHeight="1">
      <c r="A24" s="9" t="s">
        <v>93</v>
      </c>
      <c r="B24" s="32" t="s">
        <v>222</v>
      </c>
      <c r="C24" s="32" t="s">
        <v>66</v>
      </c>
      <c r="D24" s="53">
        <f>D25</f>
        <v>228</v>
      </c>
      <c r="E24" s="53">
        <f>E25</f>
        <v>182.04121</v>
      </c>
      <c r="F24" s="52">
        <f t="shared" si="0"/>
        <v>79.84263596491228</v>
      </c>
      <c r="G24" s="51">
        <f t="shared" si="1"/>
        <v>45.95878999999999</v>
      </c>
    </row>
    <row r="25" spans="1:7" ht="24">
      <c r="A25" s="8" t="s">
        <v>48</v>
      </c>
      <c r="B25" s="32" t="s">
        <v>222</v>
      </c>
      <c r="C25" s="32" t="s">
        <v>49</v>
      </c>
      <c r="D25" s="51">
        <v>228</v>
      </c>
      <c r="E25" s="51">
        <v>182.04121</v>
      </c>
      <c r="F25" s="52">
        <f t="shared" si="0"/>
        <v>79.84263596491228</v>
      </c>
      <c r="G25" s="51">
        <f t="shared" si="1"/>
        <v>45.95878999999999</v>
      </c>
    </row>
    <row r="26" spans="1:7" ht="24">
      <c r="A26" s="8" t="s">
        <v>226</v>
      </c>
      <c r="B26" s="32" t="s">
        <v>224</v>
      </c>
      <c r="C26" s="32" t="s">
        <v>39</v>
      </c>
      <c r="D26" s="53">
        <f>D27</f>
        <v>63</v>
      </c>
      <c r="E26" s="53">
        <f>E27</f>
        <v>8</v>
      </c>
      <c r="F26" s="52">
        <f t="shared" si="0"/>
        <v>12.698412698412698</v>
      </c>
      <c r="G26" s="51">
        <f t="shared" si="1"/>
        <v>55</v>
      </c>
    </row>
    <row r="27" spans="1:7" ht="18" customHeight="1">
      <c r="A27" s="8" t="s">
        <v>10</v>
      </c>
      <c r="B27" s="32" t="s">
        <v>225</v>
      </c>
      <c r="C27" s="32" t="s">
        <v>39</v>
      </c>
      <c r="D27" s="53">
        <f>D29</f>
        <v>63</v>
      </c>
      <c r="E27" s="53">
        <f>E29</f>
        <v>8</v>
      </c>
      <c r="F27" s="52">
        <f t="shared" si="0"/>
        <v>12.698412698412698</v>
      </c>
      <c r="G27" s="51">
        <f t="shared" si="1"/>
        <v>55</v>
      </c>
    </row>
    <row r="28" spans="1:7" ht="24" customHeight="1">
      <c r="A28" s="8" t="s">
        <v>93</v>
      </c>
      <c r="B28" s="32" t="s">
        <v>225</v>
      </c>
      <c r="C28" s="32" t="s">
        <v>66</v>
      </c>
      <c r="D28" s="53">
        <f>D29</f>
        <v>63</v>
      </c>
      <c r="E28" s="53">
        <f>E29</f>
        <v>8</v>
      </c>
      <c r="F28" s="52">
        <f t="shared" si="0"/>
        <v>12.698412698412698</v>
      </c>
      <c r="G28" s="51">
        <f t="shared" si="1"/>
        <v>55</v>
      </c>
    </row>
    <row r="29" spans="1:7" ht="24">
      <c r="A29" s="8" t="s">
        <v>48</v>
      </c>
      <c r="B29" s="32" t="s">
        <v>225</v>
      </c>
      <c r="C29" s="32" t="s">
        <v>49</v>
      </c>
      <c r="D29" s="51">
        <v>63</v>
      </c>
      <c r="E29" s="51">
        <v>8</v>
      </c>
      <c r="F29" s="52">
        <f t="shared" si="0"/>
        <v>12.698412698412698</v>
      </c>
      <c r="G29" s="51">
        <f t="shared" si="1"/>
        <v>55</v>
      </c>
    </row>
    <row r="30" spans="1:7" ht="40.5" customHeight="1">
      <c r="A30" s="28" t="s">
        <v>372</v>
      </c>
      <c r="B30" s="31" t="s">
        <v>177</v>
      </c>
      <c r="C30" s="31" t="s">
        <v>39</v>
      </c>
      <c r="D30" s="49">
        <f>SUM(D31+D85+D92+D45)</f>
        <v>12766.047000000002</v>
      </c>
      <c r="E30" s="49">
        <f>SUM(E31+E85+E92+E45)</f>
        <v>12695.071820000001</v>
      </c>
      <c r="F30" s="50">
        <f t="shared" si="0"/>
        <v>99.44403165678457</v>
      </c>
      <c r="G30" s="49">
        <f t="shared" si="1"/>
        <v>70.97518000000127</v>
      </c>
    </row>
    <row r="31" spans="1:7" ht="24">
      <c r="A31" s="7" t="s">
        <v>386</v>
      </c>
      <c r="B31" s="31" t="s">
        <v>178</v>
      </c>
      <c r="C31" s="31" t="s">
        <v>39</v>
      </c>
      <c r="D31" s="49">
        <f>D32+D41</f>
        <v>653.71</v>
      </c>
      <c r="E31" s="49">
        <f>E32+E41</f>
        <v>653.002</v>
      </c>
      <c r="F31" s="50">
        <f t="shared" si="0"/>
        <v>99.8916950941549</v>
      </c>
      <c r="G31" s="49">
        <f t="shared" si="1"/>
        <v>0.7080000000000837</v>
      </c>
    </row>
    <row r="32" spans="1:7" ht="18" customHeight="1">
      <c r="A32" s="8" t="s">
        <v>179</v>
      </c>
      <c r="B32" s="32" t="s">
        <v>180</v>
      </c>
      <c r="C32" s="32" t="s">
        <v>39</v>
      </c>
      <c r="D32" s="53">
        <f>D33+D38</f>
        <v>126.71499999999999</v>
      </c>
      <c r="E32" s="53">
        <f>E33+E38</f>
        <v>126.007</v>
      </c>
      <c r="F32" s="52">
        <f t="shared" si="0"/>
        <v>99.44126583277435</v>
      </c>
      <c r="G32" s="51">
        <f t="shared" si="1"/>
        <v>0.7079999999999842</v>
      </c>
    </row>
    <row r="33" spans="1:7" ht="24">
      <c r="A33" s="8" t="s">
        <v>21</v>
      </c>
      <c r="B33" s="32" t="s">
        <v>181</v>
      </c>
      <c r="C33" s="32" t="s">
        <v>39</v>
      </c>
      <c r="D33" s="53">
        <f>D34+D36</f>
        <v>113.18199999999999</v>
      </c>
      <c r="E33" s="53">
        <f>E34+E36</f>
        <v>112.474</v>
      </c>
      <c r="F33" s="52">
        <f t="shared" si="0"/>
        <v>99.3744588362107</v>
      </c>
      <c r="G33" s="51">
        <f t="shared" si="1"/>
        <v>0.7079999999999842</v>
      </c>
    </row>
    <row r="34" spans="1:7" ht="27" customHeight="1">
      <c r="A34" s="8" t="s">
        <v>93</v>
      </c>
      <c r="B34" s="32" t="s">
        <v>181</v>
      </c>
      <c r="C34" s="32" t="s">
        <v>66</v>
      </c>
      <c r="D34" s="53">
        <f>D35</f>
        <v>112.734</v>
      </c>
      <c r="E34" s="53">
        <f>E35</f>
        <v>112.474</v>
      </c>
      <c r="F34" s="52">
        <f t="shared" si="0"/>
        <v>99.76936860219632</v>
      </c>
      <c r="G34" s="51">
        <f t="shared" si="1"/>
        <v>0.2599999999999909</v>
      </c>
    </row>
    <row r="35" spans="1:7" ht="24">
      <c r="A35" s="8" t="s">
        <v>48</v>
      </c>
      <c r="B35" s="32" t="s">
        <v>181</v>
      </c>
      <c r="C35" s="32" t="s">
        <v>49</v>
      </c>
      <c r="D35" s="51">
        <v>112.734</v>
      </c>
      <c r="E35" s="51">
        <v>112.474</v>
      </c>
      <c r="F35" s="52">
        <f t="shared" si="0"/>
        <v>99.76936860219632</v>
      </c>
      <c r="G35" s="51">
        <f t="shared" si="1"/>
        <v>0.2599999999999909</v>
      </c>
    </row>
    <row r="36" spans="1:7" ht="15" customHeight="1">
      <c r="A36" s="8" t="s">
        <v>67</v>
      </c>
      <c r="B36" s="32" t="s">
        <v>181</v>
      </c>
      <c r="C36" s="32" t="s">
        <v>68</v>
      </c>
      <c r="D36" s="53">
        <f>D37</f>
        <v>0.448</v>
      </c>
      <c r="E36" s="53">
        <f>E37</f>
        <v>0</v>
      </c>
      <c r="F36" s="52">
        <f t="shared" si="0"/>
        <v>0</v>
      </c>
      <c r="G36" s="51">
        <f t="shared" si="1"/>
        <v>0.448</v>
      </c>
    </row>
    <row r="37" spans="1:7" ht="15.75" customHeight="1">
      <c r="A37" s="10" t="s">
        <v>182</v>
      </c>
      <c r="B37" s="32" t="s">
        <v>181</v>
      </c>
      <c r="C37" s="32" t="s">
        <v>183</v>
      </c>
      <c r="D37" s="51">
        <v>0.448</v>
      </c>
      <c r="E37" s="51">
        <v>0</v>
      </c>
      <c r="F37" s="52">
        <f t="shared" si="0"/>
        <v>0</v>
      </c>
      <c r="G37" s="51">
        <f t="shared" si="1"/>
        <v>0.448</v>
      </c>
    </row>
    <row r="38" spans="1:7" ht="26.25" customHeight="1">
      <c r="A38" s="8" t="s">
        <v>387</v>
      </c>
      <c r="B38" s="39" t="s">
        <v>335</v>
      </c>
      <c r="C38" s="39" t="s">
        <v>39</v>
      </c>
      <c r="D38" s="53">
        <f>D39</f>
        <v>13.533</v>
      </c>
      <c r="E38" s="53">
        <f>E39</f>
        <v>13.533</v>
      </c>
      <c r="F38" s="52">
        <f>E38*100/D38</f>
        <v>100</v>
      </c>
      <c r="G38" s="51">
        <f>D38-E38</f>
        <v>0</v>
      </c>
    </row>
    <row r="39" spans="1:7" ht="24">
      <c r="A39" s="8" t="s">
        <v>93</v>
      </c>
      <c r="B39" s="39" t="s">
        <v>335</v>
      </c>
      <c r="C39" s="39" t="s">
        <v>66</v>
      </c>
      <c r="D39" s="53">
        <f>D40</f>
        <v>13.533</v>
      </c>
      <c r="E39" s="53">
        <f>E40</f>
        <v>13.533</v>
      </c>
      <c r="F39" s="52">
        <f t="shared" si="0"/>
        <v>100</v>
      </c>
      <c r="G39" s="51">
        <f t="shared" si="1"/>
        <v>0</v>
      </c>
    </row>
    <row r="40" spans="1:7" ht="13.5" customHeight="1">
      <c r="A40" s="8" t="s">
        <v>48</v>
      </c>
      <c r="B40" s="39" t="s">
        <v>335</v>
      </c>
      <c r="C40" s="39" t="s">
        <v>49</v>
      </c>
      <c r="D40" s="53">
        <v>13.533</v>
      </c>
      <c r="E40" s="53">
        <v>13.533</v>
      </c>
      <c r="F40" s="52">
        <f t="shared" si="0"/>
        <v>100</v>
      </c>
      <c r="G40" s="51">
        <f t="shared" si="1"/>
        <v>0</v>
      </c>
    </row>
    <row r="41" spans="1:7" ht="13.5" customHeight="1">
      <c r="A41" s="8" t="s">
        <v>336</v>
      </c>
      <c r="B41" s="39" t="s">
        <v>237</v>
      </c>
      <c r="C41" s="39" t="s">
        <v>39</v>
      </c>
      <c r="D41" s="53">
        <f aca="true" t="shared" si="2" ref="D41:E43">D42</f>
        <v>526.995</v>
      </c>
      <c r="E41" s="53">
        <f t="shared" si="2"/>
        <v>526.995</v>
      </c>
      <c r="F41" s="52">
        <f>E41*100/D41</f>
        <v>100</v>
      </c>
      <c r="G41" s="51">
        <f>D41-E41</f>
        <v>0</v>
      </c>
    </row>
    <row r="42" spans="1:7" ht="13.5" customHeight="1">
      <c r="A42" s="13" t="s">
        <v>337</v>
      </c>
      <c r="B42" s="39" t="s">
        <v>338</v>
      </c>
      <c r="C42" s="39" t="s">
        <v>39</v>
      </c>
      <c r="D42" s="53">
        <f t="shared" si="2"/>
        <v>526.995</v>
      </c>
      <c r="E42" s="53">
        <f t="shared" si="2"/>
        <v>526.995</v>
      </c>
      <c r="F42" s="52">
        <f t="shared" si="0"/>
        <v>100</v>
      </c>
      <c r="G42" s="51">
        <f t="shared" si="1"/>
        <v>0</v>
      </c>
    </row>
    <row r="43" spans="1:7" ht="13.5" customHeight="1">
      <c r="A43" s="13" t="s">
        <v>67</v>
      </c>
      <c r="B43" s="39" t="s">
        <v>338</v>
      </c>
      <c r="C43" s="39" t="s">
        <v>68</v>
      </c>
      <c r="D43" s="53">
        <f t="shared" si="2"/>
        <v>526.995</v>
      </c>
      <c r="E43" s="53">
        <f t="shared" si="2"/>
        <v>526.995</v>
      </c>
      <c r="F43" s="52">
        <f t="shared" si="0"/>
        <v>100</v>
      </c>
      <c r="G43" s="51">
        <f t="shared" si="1"/>
        <v>0</v>
      </c>
    </row>
    <row r="44" spans="1:7" ht="27" customHeight="1">
      <c r="A44" s="40" t="s">
        <v>390</v>
      </c>
      <c r="B44" s="39" t="s">
        <v>338</v>
      </c>
      <c r="C44" s="39" t="s">
        <v>391</v>
      </c>
      <c r="D44" s="53">
        <v>526.995</v>
      </c>
      <c r="E44" s="53">
        <v>526.995</v>
      </c>
      <c r="F44" s="52">
        <f t="shared" si="0"/>
        <v>100</v>
      </c>
      <c r="G44" s="51">
        <f t="shared" si="1"/>
        <v>0</v>
      </c>
    </row>
    <row r="45" spans="1:8" s="77" customFormat="1" ht="33.75" customHeight="1">
      <c r="A45" s="81" t="s">
        <v>326</v>
      </c>
      <c r="B45" s="79" t="s">
        <v>84</v>
      </c>
      <c r="C45" s="79" t="s">
        <v>39</v>
      </c>
      <c r="D45" s="74">
        <f>D46</f>
        <v>11212.337000000001</v>
      </c>
      <c r="E45" s="74">
        <f>E46</f>
        <v>11212.337000000001</v>
      </c>
      <c r="F45" s="75">
        <f t="shared" si="0"/>
        <v>100</v>
      </c>
      <c r="G45" s="74">
        <f>D45-E45</f>
        <v>0</v>
      </c>
      <c r="H45" s="80"/>
    </row>
    <row r="46" spans="1:8" ht="18.75" customHeight="1">
      <c r="A46" s="7" t="s">
        <v>29</v>
      </c>
      <c r="B46" s="31" t="s">
        <v>204</v>
      </c>
      <c r="C46" s="31" t="s">
        <v>39</v>
      </c>
      <c r="D46" s="49">
        <f>D48+D68+D76+D82</f>
        <v>11212.337000000001</v>
      </c>
      <c r="E46" s="49">
        <f>E48+E68+E76+E82</f>
        <v>11212.337000000001</v>
      </c>
      <c r="F46" s="50">
        <f t="shared" si="0"/>
        <v>100</v>
      </c>
      <c r="G46" s="49">
        <f t="shared" si="1"/>
        <v>0</v>
      </c>
      <c r="H46" s="65"/>
    </row>
    <row r="47" spans="1:7" ht="21" customHeight="1" hidden="1">
      <c r="A47" s="8" t="s">
        <v>29</v>
      </c>
      <c r="B47" s="32" t="s">
        <v>206</v>
      </c>
      <c r="C47" s="32" t="s">
        <v>39</v>
      </c>
      <c r="D47" s="51"/>
      <c r="E47" s="51"/>
      <c r="F47" s="52" t="e">
        <f t="shared" si="0"/>
        <v>#DIV/0!</v>
      </c>
      <c r="G47" s="51">
        <f t="shared" si="1"/>
        <v>0</v>
      </c>
    </row>
    <row r="48" spans="1:8" ht="21" customHeight="1">
      <c r="A48" s="7" t="s">
        <v>205</v>
      </c>
      <c r="B48" s="31" t="s">
        <v>206</v>
      </c>
      <c r="C48" s="31" t="s">
        <v>39</v>
      </c>
      <c r="D48" s="49">
        <f>D49+D52</f>
        <v>9266.256000000001</v>
      </c>
      <c r="E48" s="49">
        <f>E49+E52</f>
        <v>9266.256000000001</v>
      </c>
      <c r="F48" s="54">
        <f t="shared" si="0"/>
        <v>100</v>
      </c>
      <c r="G48" s="55">
        <f t="shared" si="1"/>
        <v>0</v>
      </c>
      <c r="H48" s="65"/>
    </row>
    <row r="49" spans="1:8" ht="36" customHeight="1">
      <c r="A49" s="8" t="s">
        <v>339</v>
      </c>
      <c r="B49" s="39" t="s">
        <v>319</v>
      </c>
      <c r="C49" s="39" t="s">
        <v>39</v>
      </c>
      <c r="D49" s="60">
        <f>D50</f>
        <v>402.056</v>
      </c>
      <c r="E49" s="60">
        <f>E50</f>
        <v>402.056</v>
      </c>
      <c r="F49" s="52">
        <f>E49*100/D49</f>
        <v>100</v>
      </c>
      <c r="G49" s="51">
        <f>D49-E49</f>
        <v>0</v>
      </c>
      <c r="H49" s="65"/>
    </row>
    <row r="50" spans="1:8" ht="38.25" customHeight="1">
      <c r="A50" s="41" t="s">
        <v>69</v>
      </c>
      <c r="B50" s="39" t="s">
        <v>319</v>
      </c>
      <c r="C50" s="39" t="s">
        <v>70</v>
      </c>
      <c r="D50" s="60">
        <f>D51</f>
        <v>402.056</v>
      </c>
      <c r="E50" s="60">
        <f>E51</f>
        <v>402.056</v>
      </c>
      <c r="F50" s="52">
        <f>E50*100/D50</f>
        <v>100</v>
      </c>
      <c r="G50" s="51">
        <f>D50-E50</f>
        <v>0</v>
      </c>
      <c r="H50" s="65"/>
    </row>
    <row r="51" spans="1:8" ht="21" customHeight="1">
      <c r="A51" s="8" t="s">
        <v>59</v>
      </c>
      <c r="B51" s="39" t="s">
        <v>319</v>
      </c>
      <c r="C51" s="39" t="s">
        <v>60</v>
      </c>
      <c r="D51" s="60">
        <v>402.056</v>
      </c>
      <c r="E51" s="60">
        <v>402.056</v>
      </c>
      <c r="F51" s="52">
        <f>E51*100/D51</f>
        <v>100</v>
      </c>
      <c r="G51" s="51">
        <f>D51-E51</f>
        <v>0</v>
      </c>
      <c r="H51" s="66"/>
    </row>
    <row r="52" spans="1:9" ht="18.75" customHeight="1">
      <c r="A52" s="8" t="s">
        <v>30</v>
      </c>
      <c r="B52" s="32" t="s">
        <v>207</v>
      </c>
      <c r="C52" s="32" t="s">
        <v>39</v>
      </c>
      <c r="D52" s="53">
        <f>D53+D55+D57</f>
        <v>8864.2</v>
      </c>
      <c r="E52" s="53">
        <f>E53+E55+E57</f>
        <v>8864.2</v>
      </c>
      <c r="F52" s="52">
        <f t="shared" si="0"/>
        <v>100</v>
      </c>
      <c r="G52" s="51">
        <f t="shared" si="1"/>
        <v>0</v>
      </c>
      <c r="H52" s="67"/>
      <c r="I52" s="30"/>
    </row>
    <row r="53" spans="1:7" ht="41.25" customHeight="1">
      <c r="A53" s="8" t="s">
        <v>69</v>
      </c>
      <c r="B53" s="32" t="s">
        <v>207</v>
      </c>
      <c r="C53" s="32" t="s">
        <v>70</v>
      </c>
      <c r="D53" s="53">
        <f>D54</f>
        <v>5955.579</v>
      </c>
      <c r="E53" s="53">
        <f>E54</f>
        <v>5955.579</v>
      </c>
      <c r="F53" s="52">
        <f t="shared" si="0"/>
        <v>100.00000000000001</v>
      </c>
      <c r="G53" s="51">
        <f t="shared" si="1"/>
        <v>0</v>
      </c>
    </row>
    <row r="54" spans="1:8" ht="20.25" customHeight="1">
      <c r="A54" s="8" t="s">
        <v>59</v>
      </c>
      <c r="B54" s="32" t="s">
        <v>207</v>
      </c>
      <c r="C54" s="32" t="s">
        <v>60</v>
      </c>
      <c r="D54" s="53">
        <v>5955.579</v>
      </c>
      <c r="E54" s="53">
        <v>5955.579</v>
      </c>
      <c r="F54" s="52">
        <f t="shared" si="0"/>
        <v>100.00000000000001</v>
      </c>
      <c r="G54" s="51">
        <f t="shared" si="1"/>
        <v>0</v>
      </c>
      <c r="H54" s="65"/>
    </row>
    <row r="55" spans="1:8" ht="26.25" customHeight="1">
      <c r="A55" s="8" t="s">
        <v>93</v>
      </c>
      <c r="B55" s="32" t="s">
        <v>207</v>
      </c>
      <c r="C55" s="32" t="s">
        <v>66</v>
      </c>
      <c r="D55" s="53">
        <f>D56</f>
        <v>2908.621</v>
      </c>
      <c r="E55" s="53">
        <f>E56</f>
        <v>2908.621</v>
      </c>
      <c r="F55" s="52">
        <f t="shared" si="0"/>
        <v>100.00000000000001</v>
      </c>
      <c r="G55" s="51">
        <f t="shared" si="1"/>
        <v>0</v>
      </c>
      <c r="H55" s="65"/>
    </row>
    <row r="56" spans="1:8" ht="24">
      <c r="A56" s="8" t="s">
        <v>48</v>
      </c>
      <c r="B56" s="32" t="s">
        <v>207</v>
      </c>
      <c r="C56" s="32" t="s">
        <v>49</v>
      </c>
      <c r="D56" s="53">
        <v>2908.621</v>
      </c>
      <c r="E56" s="53">
        <v>2908.621</v>
      </c>
      <c r="F56" s="52">
        <f t="shared" si="0"/>
        <v>100.00000000000001</v>
      </c>
      <c r="G56" s="51">
        <f t="shared" si="1"/>
        <v>0</v>
      </c>
      <c r="H56" s="65"/>
    </row>
    <row r="57" spans="1:8" ht="18.75" customHeight="1" hidden="1">
      <c r="A57" s="8" t="s">
        <v>71</v>
      </c>
      <c r="B57" s="32" t="s">
        <v>207</v>
      </c>
      <c r="C57" s="32" t="s">
        <v>65</v>
      </c>
      <c r="D57" s="53">
        <f>SUM(D59)</f>
        <v>0</v>
      </c>
      <c r="E57" s="53">
        <f>SUM(E59)</f>
        <v>0</v>
      </c>
      <c r="F57" s="52" t="e">
        <f t="shared" si="0"/>
        <v>#DIV/0!</v>
      </c>
      <c r="G57" s="51">
        <f t="shared" si="1"/>
        <v>0</v>
      </c>
      <c r="H57" s="65"/>
    </row>
    <row r="58" spans="1:8" ht="12.75" hidden="1">
      <c r="A58" s="13" t="s">
        <v>234</v>
      </c>
      <c r="B58" s="32" t="s">
        <v>207</v>
      </c>
      <c r="C58" s="32" t="s">
        <v>235</v>
      </c>
      <c r="D58" s="53"/>
      <c r="E58" s="53"/>
      <c r="F58" s="52" t="e">
        <f t="shared" si="0"/>
        <v>#DIV/0!</v>
      </c>
      <c r="G58" s="51">
        <f t="shared" si="1"/>
        <v>0</v>
      </c>
      <c r="H58" s="65"/>
    </row>
    <row r="59" spans="1:8" ht="12.75" hidden="1">
      <c r="A59" s="8" t="s">
        <v>77</v>
      </c>
      <c r="B59" s="32" t="s">
        <v>207</v>
      </c>
      <c r="C59" s="32" t="s">
        <v>78</v>
      </c>
      <c r="D59" s="53">
        <v>0</v>
      </c>
      <c r="E59" s="53">
        <v>0</v>
      </c>
      <c r="F59" s="52" t="e">
        <f t="shared" si="0"/>
        <v>#DIV/0!</v>
      </c>
      <c r="G59" s="51">
        <f t="shared" si="1"/>
        <v>0</v>
      </c>
      <c r="H59" s="65"/>
    </row>
    <row r="60" spans="1:8" ht="36" hidden="1">
      <c r="A60" s="13" t="s">
        <v>322</v>
      </c>
      <c r="B60" s="32" t="s">
        <v>319</v>
      </c>
      <c r="C60" s="32" t="s">
        <v>39</v>
      </c>
      <c r="D60" s="53">
        <f>SUM(D61+D64)</f>
        <v>0</v>
      </c>
      <c r="E60" s="53">
        <f>SUM(E61+E64)</f>
        <v>0</v>
      </c>
      <c r="F60" s="52" t="e">
        <f t="shared" si="0"/>
        <v>#DIV/0!</v>
      </c>
      <c r="G60" s="51">
        <f t="shared" si="1"/>
        <v>0</v>
      </c>
      <c r="H60" s="65"/>
    </row>
    <row r="61" spans="1:7" ht="36" hidden="1">
      <c r="A61" s="13" t="s">
        <v>318</v>
      </c>
      <c r="B61" s="32" t="s">
        <v>319</v>
      </c>
      <c r="C61" s="32" t="s">
        <v>39</v>
      </c>
      <c r="D61" s="53">
        <f>SUM(D62)</f>
        <v>0</v>
      </c>
      <c r="E61" s="53">
        <f>SUM(E62)</f>
        <v>0</v>
      </c>
      <c r="F61" s="52" t="e">
        <f t="shared" si="0"/>
        <v>#DIV/0!</v>
      </c>
      <c r="G61" s="51">
        <f t="shared" si="1"/>
        <v>0</v>
      </c>
    </row>
    <row r="62" spans="1:7" ht="45.75" customHeight="1" hidden="1">
      <c r="A62" s="8" t="s">
        <v>69</v>
      </c>
      <c r="B62" s="32" t="s">
        <v>319</v>
      </c>
      <c r="C62" s="32" t="s">
        <v>70</v>
      </c>
      <c r="D62" s="53">
        <f>SUM(D63)</f>
        <v>0</v>
      </c>
      <c r="E62" s="53">
        <f>SUM(E63)</f>
        <v>0</v>
      </c>
      <c r="F62" s="52" t="e">
        <f t="shared" si="0"/>
        <v>#DIV/0!</v>
      </c>
      <c r="G62" s="51">
        <f t="shared" si="1"/>
        <v>0</v>
      </c>
    </row>
    <row r="63" spans="1:7" ht="12.75" hidden="1">
      <c r="A63" s="8" t="s">
        <v>59</v>
      </c>
      <c r="B63" s="32" t="s">
        <v>319</v>
      </c>
      <c r="C63" s="32" t="s">
        <v>60</v>
      </c>
      <c r="D63" s="53"/>
      <c r="E63" s="53"/>
      <c r="F63" s="52" t="e">
        <f t="shared" si="0"/>
        <v>#DIV/0!</v>
      </c>
      <c r="G63" s="51">
        <f t="shared" si="1"/>
        <v>0</v>
      </c>
    </row>
    <row r="64" spans="1:7" ht="42" customHeight="1" hidden="1">
      <c r="A64" s="13" t="s">
        <v>325</v>
      </c>
      <c r="B64" s="32" t="s">
        <v>319</v>
      </c>
      <c r="C64" s="32" t="s">
        <v>39</v>
      </c>
      <c r="D64" s="53">
        <f>SUM(D65)</f>
        <v>0</v>
      </c>
      <c r="E64" s="53">
        <f>SUM(E65)</f>
        <v>0</v>
      </c>
      <c r="F64" s="52" t="e">
        <f t="shared" si="0"/>
        <v>#DIV/0!</v>
      </c>
      <c r="G64" s="51">
        <f t="shared" si="1"/>
        <v>0</v>
      </c>
    </row>
    <row r="65" spans="1:7" ht="36" hidden="1">
      <c r="A65" s="8" t="s">
        <v>69</v>
      </c>
      <c r="B65" s="32" t="s">
        <v>319</v>
      </c>
      <c r="C65" s="32" t="s">
        <v>70</v>
      </c>
      <c r="D65" s="53">
        <f>SUM(D66)</f>
        <v>0</v>
      </c>
      <c r="E65" s="53">
        <f>SUM(E66)</f>
        <v>0</v>
      </c>
      <c r="F65" s="52" t="e">
        <f t="shared" si="0"/>
        <v>#DIV/0!</v>
      </c>
      <c r="G65" s="51">
        <f t="shared" si="1"/>
        <v>0</v>
      </c>
    </row>
    <row r="66" spans="1:7" ht="12" customHeight="1" hidden="1">
      <c r="A66" s="8" t="s">
        <v>59</v>
      </c>
      <c r="B66" s="32" t="s">
        <v>319</v>
      </c>
      <c r="C66" s="32" t="s">
        <v>60</v>
      </c>
      <c r="D66" s="53"/>
      <c r="E66" s="53"/>
      <c r="F66" s="52" t="e">
        <f t="shared" si="0"/>
        <v>#DIV/0!</v>
      </c>
      <c r="G66" s="51">
        <f t="shared" si="1"/>
        <v>0</v>
      </c>
    </row>
    <row r="67" spans="1:7" ht="18.75" customHeight="1" hidden="1">
      <c r="A67" s="8" t="s">
        <v>77</v>
      </c>
      <c r="B67" s="32" t="s">
        <v>207</v>
      </c>
      <c r="C67" s="32" t="s">
        <v>78</v>
      </c>
      <c r="D67" s="53"/>
      <c r="E67" s="53"/>
      <c r="F67" s="52" t="e">
        <f t="shared" si="0"/>
        <v>#DIV/0!</v>
      </c>
      <c r="G67" s="51">
        <f t="shared" si="1"/>
        <v>0</v>
      </c>
    </row>
    <row r="68" spans="1:7" ht="20.25" customHeight="1">
      <c r="A68" s="7" t="s">
        <v>208</v>
      </c>
      <c r="B68" s="31" t="s">
        <v>209</v>
      </c>
      <c r="C68" s="31" t="s">
        <v>39</v>
      </c>
      <c r="D68" s="49">
        <f>D69</f>
        <v>1624.2250000000001</v>
      </c>
      <c r="E68" s="49">
        <f>E69</f>
        <v>1624.2250000000001</v>
      </c>
      <c r="F68" s="54">
        <f t="shared" si="0"/>
        <v>99.99999999999999</v>
      </c>
      <c r="G68" s="55">
        <f t="shared" si="1"/>
        <v>0</v>
      </c>
    </row>
    <row r="69" spans="1:8" ht="24">
      <c r="A69" s="8" t="s">
        <v>61</v>
      </c>
      <c r="B69" s="32" t="s">
        <v>210</v>
      </c>
      <c r="C69" s="32" t="s">
        <v>39</v>
      </c>
      <c r="D69" s="53">
        <f>D70+D72+D74</f>
        <v>1624.2250000000001</v>
      </c>
      <c r="E69" s="53">
        <f>E70+E72+E74</f>
        <v>1624.2250000000001</v>
      </c>
      <c r="F69" s="52">
        <f t="shared" si="0"/>
        <v>99.99999999999999</v>
      </c>
      <c r="G69" s="51">
        <f t="shared" si="1"/>
        <v>0</v>
      </c>
      <c r="H69" s="68"/>
    </row>
    <row r="70" spans="1:7" ht="40.5" customHeight="1">
      <c r="A70" s="8" t="s">
        <v>69</v>
      </c>
      <c r="B70" s="32" t="s">
        <v>210</v>
      </c>
      <c r="C70" s="32" t="s">
        <v>70</v>
      </c>
      <c r="D70" s="53">
        <f>D71</f>
        <v>130.37</v>
      </c>
      <c r="E70" s="53">
        <f>E71</f>
        <v>130.37</v>
      </c>
      <c r="F70" s="52">
        <f t="shared" si="0"/>
        <v>100</v>
      </c>
      <c r="G70" s="51">
        <f t="shared" si="1"/>
        <v>0</v>
      </c>
    </row>
    <row r="71" spans="1:7" ht="12.75">
      <c r="A71" s="8" t="s">
        <v>59</v>
      </c>
      <c r="B71" s="32" t="s">
        <v>210</v>
      </c>
      <c r="C71" s="32" t="s">
        <v>60</v>
      </c>
      <c r="D71" s="53">
        <v>130.37</v>
      </c>
      <c r="E71" s="53">
        <v>130.37</v>
      </c>
      <c r="F71" s="52">
        <f t="shared" si="0"/>
        <v>100</v>
      </c>
      <c r="G71" s="51">
        <f t="shared" si="1"/>
        <v>0</v>
      </c>
    </row>
    <row r="72" spans="1:7" ht="24">
      <c r="A72" s="8" t="s">
        <v>93</v>
      </c>
      <c r="B72" s="32" t="s">
        <v>210</v>
      </c>
      <c r="C72" s="32" t="s">
        <v>66</v>
      </c>
      <c r="D72" s="53">
        <f>D73</f>
        <v>1493.133</v>
      </c>
      <c r="E72" s="53">
        <f>E73</f>
        <v>1493.133</v>
      </c>
      <c r="F72" s="52">
        <f t="shared" si="0"/>
        <v>100.00000000000001</v>
      </c>
      <c r="G72" s="51">
        <f t="shared" si="1"/>
        <v>0</v>
      </c>
    </row>
    <row r="73" spans="1:7" ht="24">
      <c r="A73" s="8" t="s">
        <v>48</v>
      </c>
      <c r="B73" s="32" t="s">
        <v>210</v>
      </c>
      <c r="C73" s="32" t="s">
        <v>49</v>
      </c>
      <c r="D73" s="53">
        <v>1493.133</v>
      </c>
      <c r="E73" s="53">
        <v>1493.133</v>
      </c>
      <c r="F73" s="52">
        <f t="shared" si="0"/>
        <v>100.00000000000001</v>
      </c>
      <c r="G73" s="51">
        <f t="shared" si="1"/>
        <v>0</v>
      </c>
    </row>
    <row r="74" spans="1:7" ht="18" customHeight="1">
      <c r="A74" s="8" t="s">
        <v>71</v>
      </c>
      <c r="B74" s="32" t="s">
        <v>210</v>
      </c>
      <c r="C74" s="32" t="s">
        <v>65</v>
      </c>
      <c r="D74" s="53">
        <f>D75</f>
        <v>0.722</v>
      </c>
      <c r="E74" s="53">
        <f>E75</f>
        <v>0.722</v>
      </c>
      <c r="F74" s="52">
        <f t="shared" si="0"/>
        <v>100.00000000000001</v>
      </c>
      <c r="G74" s="51">
        <f t="shared" si="1"/>
        <v>0</v>
      </c>
    </row>
    <row r="75" spans="1:7" ht="18.75" customHeight="1">
      <c r="A75" s="8" t="s">
        <v>77</v>
      </c>
      <c r="B75" s="32" t="s">
        <v>210</v>
      </c>
      <c r="C75" s="32" t="s">
        <v>78</v>
      </c>
      <c r="D75" s="53">
        <v>0.722</v>
      </c>
      <c r="E75" s="53">
        <v>0.722</v>
      </c>
      <c r="F75" s="52">
        <f t="shared" si="0"/>
        <v>100.00000000000001</v>
      </c>
      <c r="G75" s="51">
        <f t="shared" si="1"/>
        <v>0</v>
      </c>
    </row>
    <row r="76" spans="1:7" ht="40.5" customHeight="1">
      <c r="A76" s="7" t="s">
        <v>211</v>
      </c>
      <c r="B76" s="31" t="s">
        <v>212</v>
      </c>
      <c r="C76" s="31" t="s">
        <v>39</v>
      </c>
      <c r="D76" s="49">
        <f>D77</f>
        <v>321.856</v>
      </c>
      <c r="E76" s="49">
        <f>E77</f>
        <v>321.856</v>
      </c>
      <c r="F76" s="54">
        <f t="shared" si="0"/>
        <v>100</v>
      </c>
      <c r="G76" s="55">
        <f t="shared" si="1"/>
        <v>0</v>
      </c>
    </row>
    <row r="77" spans="1:7" ht="18" customHeight="1">
      <c r="A77" s="8" t="s">
        <v>213</v>
      </c>
      <c r="B77" s="32" t="s">
        <v>214</v>
      </c>
      <c r="C77" s="32" t="s">
        <v>39</v>
      </c>
      <c r="D77" s="53">
        <f>D80+D78</f>
        <v>321.856</v>
      </c>
      <c r="E77" s="53">
        <f>E80+E78</f>
        <v>321.856</v>
      </c>
      <c r="F77" s="52">
        <f t="shared" si="0"/>
        <v>100</v>
      </c>
      <c r="G77" s="51">
        <f t="shared" si="1"/>
        <v>0</v>
      </c>
    </row>
    <row r="78" spans="1:7" ht="72.75" customHeight="1" hidden="1">
      <c r="A78" s="13" t="s">
        <v>69</v>
      </c>
      <c r="B78" s="32" t="s">
        <v>214</v>
      </c>
      <c r="C78" s="32" t="s">
        <v>70</v>
      </c>
      <c r="D78" s="53">
        <f>D79</f>
        <v>0</v>
      </c>
      <c r="E78" s="53">
        <f>E79</f>
        <v>0</v>
      </c>
      <c r="F78" s="52" t="e">
        <f t="shared" si="0"/>
        <v>#DIV/0!</v>
      </c>
      <c r="G78" s="51">
        <f t="shared" si="1"/>
        <v>0</v>
      </c>
    </row>
    <row r="79" spans="1:7" ht="12.75" hidden="1">
      <c r="A79" s="13" t="s">
        <v>59</v>
      </c>
      <c r="B79" s="32" t="s">
        <v>214</v>
      </c>
      <c r="C79" s="32" t="s">
        <v>60</v>
      </c>
      <c r="D79" s="53">
        <v>0</v>
      </c>
      <c r="E79" s="53">
        <v>0</v>
      </c>
      <c r="F79" s="52" t="e">
        <f t="shared" si="0"/>
        <v>#DIV/0!</v>
      </c>
      <c r="G79" s="51">
        <f t="shared" si="1"/>
        <v>0</v>
      </c>
    </row>
    <row r="80" spans="1:7" ht="24.75" customHeight="1">
      <c r="A80" s="8" t="s">
        <v>93</v>
      </c>
      <c r="B80" s="32" t="s">
        <v>214</v>
      </c>
      <c r="C80" s="32" t="s">
        <v>66</v>
      </c>
      <c r="D80" s="53">
        <f>D81</f>
        <v>321.856</v>
      </c>
      <c r="E80" s="53">
        <f>E81</f>
        <v>321.856</v>
      </c>
      <c r="F80" s="52">
        <f t="shared" si="0"/>
        <v>100</v>
      </c>
      <c r="G80" s="51">
        <f t="shared" si="1"/>
        <v>0</v>
      </c>
    </row>
    <row r="81" spans="1:7" ht="24">
      <c r="A81" s="8" t="s">
        <v>48</v>
      </c>
      <c r="B81" s="32" t="s">
        <v>214</v>
      </c>
      <c r="C81" s="32" t="s">
        <v>49</v>
      </c>
      <c r="D81" s="53">
        <v>321.856</v>
      </c>
      <c r="E81" s="53">
        <v>321.856</v>
      </c>
      <c r="F81" s="52">
        <f aca="true" t="shared" si="3" ref="F81:F144">E81*100/D81</f>
        <v>100</v>
      </c>
      <c r="G81" s="51">
        <f aca="true" t="shared" si="4" ref="G81:G144">D81-E81</f>
        <v>0</v>
      </c>
    </row>
    <row r="82" spans="1:7" ht="12.75" hidden="1">
      <c r="A82" s="7" t="s">
        <v>83</v>
      </c>
      <c r="B82" s="31" t="s">
        <v>340</v>
      </c>
      <c r="C82" s="31" t="s">
        <v>39</v>
      </c>
      <c r="D82" s="49">
        <f>SUM(D83)</f>
        <v>0</v>
      </c>
      <c r="E82" s="49">
        <f>SUM(E83)</f>
        <v>0</v>
      </c>
      <c r="F82" s="54" t="e">
        <f t="shared" si="3"/>
        <v>#DIV/0!</v>
      </c>
      <c r="G82" s="55">
        <f t="shared" si="4"/>
        <v>0</v>
      </c>
    </row>
    <row r="83" spans="1:7" ht="24" hidden="1">
      <c r="A83" s="8" t="s">
        <v>93</v>
      </c>
      <c r="B83" s="32" t="s">
        <v>340</v>
      </c>
      <c r="C83" s="32" t="s">
        <v>66</v>
      </c>
      <c r="D83" s="53">
        <f>SUM(D84)</f>
        <v>0</v>
      </c>
      <c r="E83" s="53">
        <f>SUM(E84)</f>
        <v>0</v>
      </c>
      <c r="F83" s="52" t="e">
        <f t="shared" si="3"/>
        <v>#DIV/0!</v>
      </c>
      <c r="G83" s="51">
        <f t="shared" si="4"/>
        <v>0</v>
      </c>
    </row>
    <row r="84" spans="1:7" ht="24" hidden="1">
      <c r="A84" s="8" t="s">
        <v>48</v>
      </c>
      <c r="B84" s="32" t="s">
        <v>340</v>
      </c>
      <c r="C84" s="32" t="s">
        <v>49</v>
      </c>
      <c r="D84" s="51">
        <v>0</v>
      </c>
      <c r="E84" s="51">
        <v>0</v>
      </c>
      <c r="F84" s="52" t="e">
        <f t="shared" si="3"/>
        <v>#DIV/0!</v>
      </c>
      <c r="G84" s="51">
        <f t="shared" si="4"/>
        <v>0</v>
      </c>
    </row>
    <row r="85" spans="1:8" ht="54" customHeight="1">
      <c r="A85" s="7" t="s">
        <v>373</v>
      </c>
      <c r="B85" s="31" t="s">
        <v>200</v>
      </c>
      <c r="C85" s="31" t="s">
        <v>39</v>
      </c>
      <c r="D85" s="49">
        <f>D86</f>
        <v>285</v>
      </c>
      <c r="E85" s="49">
        <f>E86</f>
        <v>243.873</v>
      </c>
      <c r="F85" s="50">
        <f t="shared" si="3"/>
        <v>85.56947368421052</v>
      </c>
      <c r="G85" s="49">
        <f t="shared" si="4"/>
        <v>41.12700000000001</v>
      </c>
      <c r="H85" s="67"/>
    </row>
    <row r="86" spans="1:7" ht="29.25" customHeight="1">
      <c r="A86" s="8" t="s">
        <v>262</v>
      </c>
      <c r="B86" s="32" t="s">
        <v>201</v>
      </c>
      <c r="C86" s="32" t="s">
        <v>39</v>
      </c>
      <c r="D86" s="53">
        <f>D87</f>
        <v>285</v>
      </c>
      <c r="E86" s="53">
        <f>E87</f>
        <v>243.873</v>
      </c>
      <c r="F86" s="56">
        <f t="shared" si="3"/>
        <v>85.56947368421052</v>
      </c>
      <c r="G86" s="53">
        <f t="shared" si="4"/>
        <v>41.12700000000001</v>
      </c>
    </row>
    <row r="87" spans="1:7" ht="18.75" customHeight="1">
      <c r="A87" s="8" t="s">
        <v>31</v>
      </c>
      <c r="B87" s="32" t="s">
        <v>202</v>
      </c>
      <c r="C87" s="32" t="s">
        <v>39</v>
      </c>
      <c r="D87" s="53">
        <f>D88+D90</f>
        <v>285</v>
      </c>
      <c r="E87" s="53">
        <f>E88+E90</f>
        <v>243.873</v>
      </c>
      <c r="F87" s="56">
        <f t="shared" si="3"/>
        <v>85.56947368421052</v>
      </c>
      <c r="G87" s="53">
        <f t="shared" si="4"/>
        <v>41.12700000000001</v>
      </c>
    </row>
    <row r="88" spans="1:7" ht="17.25" customHeight="1">
      <c r="A88" s="8" t="s">
        <v>67</v>
      </c>
      <c r="B88" s="32" t="s">
        <v>202</v>
      </c>
      <c r="C88" s="32" t="s">
        <v>68</v>
      </c>
      <c r="D88" s="53">
        <f>D89</f>
        <v>15</v>
      </c>
      <c r="E88" s="53">
        <f>E89</f>
        <v>0</v>
      </c>
      <c r="F88" s="56">
        <f t="shared" si="3"/>
        <v>0</v>
      </c>
      <c r="G88" s="53">
        <f t="shared" si="4"/>
        <v>15</v>
      </c>
    </row>
    <row r="89" spans="1:7" ht="16.5" customHeight="1">
      <c r="A89" s="72" t="s">
        <v>182</v>
      </c>
      <c r="B89" s="32" t="s">
        <v>202</v>
      </c>
      <c r="C89" s="32" t="s">
        <v>183</v>
      </c>
      <c r="D89" s="53">
        <v>15</v>
      </c>
      <c r="E89" s="53">
        <v>0</v>
      </c>
      <c r="F89" s="56">
        <f t="shared" si="3"/>
        <v>0</v>
      </c>
      <c r="G89" s="53">
        <f t="shared" si="4"/>
        <v>15</v>
      </c>
    </row>
    <row r="90" spans="1:7" ht="24">
      <c r="A90" s="8" t="s">
        <v>93</v>
      </c>
      <c r="B90" s="32" t="s">
        <v>202</v>
      </c>
      <c r="C90" s="32" t="s">
        <v>66</v>
      </c>
      <c r="D90" s="53">
        <f>D91</f>
        <v>270</v>
      </c>
      <c r="E90" s="53">
        <f>E91</f>
        <v>243.873</v>
      </c>
      <c r="F90" s="56">
        <f t="shared" si="3"/>
        <v>90.32333333333334</v>
      </c>
      <c r="G90" s="53">
        <f t="shared" si="4"/>
        <v>26.12700000000001</v>
      </c>
    </row>
    <row r="91" spans="1:7" ht="24">
      <c r="A91" s="8" t="s">
        <v>48</v>
      </c>
      <c r="B91" s="32" t="s">
        <v>202</v>
      </c>
      <c r="C91" s="32" t="s">
        <v>49</v>
      </c>
      <c r="D91" s="53">
        <v>270</v>
      </c>
      <c r="E91" s="53">
        <v>243.873</v>
      </c>
      <c r="F91" s="56">
        <f t="shared" si="3"/>
        <v>90.32333333333334</v>
      </c>
      <c r="G91" s="53">
        <f t="shared" si="4"/>
        <v>26.12700000000001</v>
      </c>
    </row>
    <row r="92" spans="1:7" ht="26.25" customHeight="1">
      <c r="A92" s="7" t="s">
        <v>374</v>
      </c>
      <c r="B92" s="31" t="s">
        <v>102</v>
      </c>
      <c r="C92" s="31" t="s">
        <v>39</v>
      </c>
      <c r="D92" s="49">
        <f>D93</f>
        <v>615</v>
      </c>
      <c r="E92" s="49">
        <f>E93</f>
        <v>585.85982</v>
      </c>
      <c r="F92" s="50">
        <f t="shared" si="3"/>
        <v>95.2617593495935</v>
      </c>
      <c r="G92" s="49">
        <f t="shared" si="4"/>
        <v>29.140179999999987</v>
      </c>
    </row>
    <row r="93" spans="1:7" ht="29.25" customHeight="1">
      <c r="A93" s="8" t="s">
        <v>3</v>
      </c>
      <c r="B93" s="32" t="s">
        <v>103</v>
      </c>
      <c r="C93" s="32" t="s">
        <v>39</v>
      </c>
      <c r="D93" s="53">
        <f>D94</f>
        <v>615</v>
      </c>
      <c r="E93" s="53">
        <f>E94</f>
        <v>585.85982</v>
      </c>
      <c r="F93" s="52">
        <f t="shared" si="3"/>
        <v>95.2617593495935</v>
      </c>
      <c r="G93" s="51">
        <f t="shared" si="4"/>
        <v>29.140179999999987</v>
      </c>
    </row>
    <row r="94" spans="1:7" ht="17.25" customHeight="1">
      <c r="A94" s="8" t="s">
        <v>104</v>
      </c>
      <c r="B94" s="32" t="s">
        <v>105</v>
      </c>
      <c r="C94" s="32" t="s">
        <v>39</v>
      </c>
      <c r="D94" s="53">
        <f>D95+D97</f>
        <v>615</v>
      </c>
      <c r="E94" s="53">
        <f>E95+E97</f>
        <v>585.85982</v>
      </c>
      <c r="F94" s="52">
        <f t="shared" si="3"/>
        <v>95.2617593495935</v>
      </c>
      <c r="G94" s="51">
        <f t="shared" si="4"/>
        <v>29.140179999999987</v>
      </c>
    </row>
    <row r="95" spans="1:7" ht="28.5" customHeight="1">
      <c r="A95" s="8" t="s">
        <v>93</v>
      </c>
      <c r="B95" s="32" t="s">
        <v>105</v>
      </c>
      <c r="C95" s="32" t="s">
        <v>66</v>
      </c>
      <c r="D95" s="53">
        <f>D96</f>
        <v>607.5</v>
      </c>
      <c r="E95" s="53">
        <f>E96</f>
        <v>578.35982</v>
      </c>
      <c r="F95" s="52">
        <f t="shared" si="3"/>
        <v>95.20326255144033</v>
      </c>
      <c r="G95" s="51">
        <f t="shared" si="4"/>
        <v>29.140179999999987</v>
      </c>
    </row>
    <row r="96" spans="1:7" ht="24">
      <c r="A96" s="8" t="s">
        <v>48</v>
      </c>
      <c r="B96" s="32" t="s">
        <v>105</v>
      </c>
      <c r="C96" s="32" t="s">
        <v>49</v>
      </c>
      <c r="D96" s="51">
        <v>607.5</v>
      </c>
      <c r="E96" s="51">
        <v>578.35982</v>
      </c>
      <c r="F96" s="52">
        <f t="shared" si="3"/>
        <v>95.20326255144033</v>
      </c>
      <c r="G96" s="51">
        <f t="shared" si="4"/>
        <v>29.140179999999987</v>
      </c>
    </row>
    <row r="97" spans="1:7" ht="13.5" customHeight="1">
      <c r="A97" s="8" t="s">
        <v>71</v>
      </c>
      <c r="B97" s="32" t="s">
        <v>105</v>
      </c>
      <c r="C97" s="32" t="s">
        <v>65</v>
      </c>
      <c r="D97" s="53">
        <f>D98</f>
        <v>7.5</v>
      </c>
      <c r="E97" s="53">
        <f>E98</f>
        <v>7.5</v>
      </c>
      <c r="F97" s="52">
        <f t="shared" si="3"/>
        <v>100</v>
      </c>
      <c r="G97" s="51">
        <f t="shared" si="4"/>
        <v>0</v>
      </c>
    </row>
    <row r="98" spans="1:7" ht="26.25" customHeight="1">
      <c r="A98" s="8" t="s">
        <v>77</v>
      </c>
      <c r="B98" s="32" t="s">
        <v>105</v>
      </c>
      <c r="C98" s="32" t="s">
        <v>78</v>
      </c>
      <c r="D98" s="51">
        <v>7.5</v>
      </c>
      <c r="E98" s="51">
        <v>7.5</v>
      </c>
      <c r="F98" s="52">
        <f t="shared" si="3"/>
        <v>100</v>
      </c>
      <c r="G98" s="51">
        <f t="shared" si="4"/>
        <v>0</v>
      </c>
    </row>
    <row r="99" spans="1:7" ht="29.25" customHeight="1">
      <c r="A99" s="28" t="s">
        <v>375</v>
      </c>
      <c r="B99" s="31" t="s">
        <v>115</v>
      </c>
      <c r="C99" s="31" t="s">
        <v>39</v>
      </c>
      <c r="D99" s="49">
        <f>D100+D110+D115+D122+D127</f>
        <v>174</v>
      </c>
      <c r="E99" s="49">
        <f>E100+E110+E115+E122+E127</f>
        <v>132.90249</v>
      </c>
      <c r="F99" s="56">
        <f t="shared" si="3"/>
        <v>76.38074137931035</v>
      </c>
      <c r="G99" s="49">
        <f t="shared" si="4"/>
        <v>41.09751</v>
      </c>
    </row>
    <row r="100" spans="1:7" ht="28.5" customHeight="1">
      <c r="A100" s="7" t="s">
        <v>24</v>
      </c>
      <c r="B100" s="31" t="s">
        <v>188</v>
      </c>
      <c r="C100" s="31" t="s">
        <v>39</v>
      </c>
      <c r="D100" s="49">
        <f>D101</f>
        <v>81</v>
      </c>
      <c r="E100" s="49">
        <f>E101</f>
        <v>76.64979</v>
      </c>
      <c r="F100" s="56">
        <f t="shared" si="3"/>
        <v>94.62937037037037</v>
      </c>
      <c r="G100" s="49">
        <f t="shared" si="4"/>
        <v>4.350210000000004</v>
      </c>
    </row>
    <row r="101" spans="1:7" ht="19.5" customHeight="1">
      <c r="A101" s="8" t="s">
        <v>299</v>
      </c>
      <c r="B101" s="32" t="s">
        <v>189</v>
      </c>
      <c r="C101" s="32" t="s">
        <v>39</v>
      </c>
      <c r="D101" s="53">
        <f>SUM(D102)</f>
        <v>81</v>
      </c>
      <c r="E101" s="53">
        <f>SUM(E102)</f>
        <v>76.64979</v>
      </c>
      <c r="F101" s="52">
        <f t="shared" si="3"/>
        <v>94.62937037037037</v>
      </c>
      <c r="G101" s="51">
        <f t="shared" si="4"/>
        <v>4.350210000000004</v>
      </c>
    </row>
    <row r="102" spans="1:7" ht="17.25" customHeight="1">
      <c r="A102" s="8" t="s">
        <v>25</v>
      </c>
      <c r="B102" s="32" t="s">
        <v>190</v>
      </c>
      <c r="C102" s="32" t="s">
        <v>39</v>
      </c>
      <c r="D102" s="53">
        <f>SUM(D103+D106)</f>
        <v>81</v>
      </c>
      <c r="E102" s="53">
        <f>SUM(E103+E106)</f>
        <v>76.64979</v>
      </c>
      <c r="F102" s="52">
        <f t="shared" si="3"/>
        <v>94.62937037037037</v>
      </c>
      <c r="G102" s="51">
        <f t="shared" si="4"/>
        <v>4.350210000000004</v>
      </c>
    </row>
    <row r="103" spans="1:7" ht="29.25" customHeight="1">
      <c r="A103" s="8" t="s">
        <v>93</v>
      </c>
      <c r="B103" s="32" t="s">
        <v>190</v>
      </c>
      <c r="C103" s="32" t="s">
        <v>66</v>
      </c>
      <c r="D103" s="53">
        <f>D104</f>
        <v>62.8</v>
      </c>
      <c r="E103" s="53">
        <f>E104</f>
        <v>61.64979</v>
      </c>
      <c r="F103" s="52">
        <f t="shared" si="3"/>
        <v>98.16845541401275</v>
      </c>
      <c r="G103" s="51">
        <f t="shared" si="4"/>
        <v>1.1502099999999942</v>
      </c>
    </row>
    <row r="104" spans="1:7" ht="27" customHeight="1">
      <c r="A104" s="8" t="s">
        <v>48</v>
      </c>
      <c r="B104" s="32" t="s">
        <v>190</v>
      </c>
      <c r="C104" s="32" t="s">
        <v>49</v>
      </c>
      <c r="D104" s="51">
        <v>62.8</v>
      </c>
      <c r="E104" s="51">
        <v>61.64979</v>
      </c>
      <c r="F104" s="52">
        <f t="shared" si="3"/>
        <v>98.16845541401275</v>
      </c>
      <c r="G104" s="51">
        <f t="shared" si="4"/>
        <v>1.1502099999999942</v>
      </c>
    </row>
    <row r="105" spans="1:7" ht="17.25" customHeight="1">
      <c r="A105" s="8" t="s">
        <v>25</v>
      </c>
      <c r="B105" s="32" t="s">
        <v>190</v>
      </c>
      <c r="C105" s="32" t="s">
        <v>39</v>
      </c>
      <c r="D105" s="53">
        <f>D107</f>
        <v>18.2</v>
      </c>
      <c r="E105" s="53">
        <f>E107</f>
        <v>15</v>
      </c>
      <c r="F105" s="52">
        <f t="shared" si="3"/>
        <v>82.41758241758242</v>
      </c>
      <c r="G105" s="51">
        <f t="shared" si="4"/>
        <v>3.1999999999999993</v>
      </c>
    </row>
    <row r="106" spans="1:7" ht="20.25" customHeight="1">
      <c r="A106" s="8" t="s">
        <v>67</v>
      </c>
      <c r="B106" s="32" t="s">
        <v>190</v>
      </c>
      <c r="C106" s="32" t="s">
        <v>68</v>
      </c>
      <c r="D106" s="53">
        <f>D107</f>
        <v>18.2</v>
      </c>
      <c r="E106" s="53">
        <f>E107</f>
        <v>15</v>
      </c>
      <c r="F106" s="52">
        <f t="shared" si="3"/>
        <v>82.41758241758242</v>
      </c>
      <c r="G106" s="51">
        <f t="shared" si="4"/>
        <v>3.1999999999999993</v>
      </c>
    </row>
    <row r="107" spans="1:7" ht="12.75">
      <c r="A107" s="10" t="s">
        <v>23</v>
      </c>
      <c r="B107" s="32" t="s">
        <v>190</v>
      </c>
      <c r="C107" s="32" t="s">
        <v>26</v>
      </c>
      <c r="D107" s="51">
        <v>18.2</v>
      </c>
      <c r="E107" s="51">
        <v>15</v>
      </c>
      <c r="F107" s="52">
        <f t="shared" si="3"/>
        <v>82.41758241758242</v>
      </c>
      <c r="G107" s="51">
        <f t="shared" si="4"/>
        <v>3.1999999999999993</v>
      </c>
    </row>
    <row r="108" spans="1:7" ht="24" hidden="1">
      <c r="A108" s="8" t="s">
        <v>93</v>
      </c>
      <c r="B108" s="32" t="s">
        <v>190</v>
      </c>
      <c r="C108" s="32" t="s">
        <v>66</v>
      </c>
      <c r="D108" s="53">
        <f>D109</f>
        <v>0</v>
      </c>
      <c r="E108" s="53">
        <f>E109</f>
        <v>0</v>
      </c>
      <c r="F108" s="52" t="e">
        <f t="shared" si="3"/>
        <v>#DIV/0!</v>
      </c>
      <c r="G108" s="51">
        <f t="shared" si="4"/>
        <v>0</v>
      </c>
    </row>
    <row r="109" spans="1:7" ht="21.75" customHeight="1" hidden="1">
      <c r="A109" s="8" t="s">
        <v>48</v>
      </c>
      <c r="B109" s="32" t="s">
        <v>190</v>
      </c>
      <c r="C109" s="32" t="s">
        <v>49</v>
      </c>
      <c r="D109" s="51">
        <v>0</v>
      </c>
      <c r="E109" s="51">
        <v>0</v>
      </c>
      <c r="F109" s="52" t="e">
        <f t="shared" si="3"/>
        <v>#DIV/0!</v>
      </c>
      <c r="G109" s="51">
        <f t="shared" si="4"/>
        <v>0</v>
      </c>
    </row>
    <row r="110" spans="1:7" ht="18.75" customHeight="1">
      <c r="A110" s="7" t="s">
        <v>58</v>
      </c>
      <c r="B110" s="31" t="s">
        <v>191</v>
      </c>
      <c r="C110" s="31" t="s">
        <v>39</v>
      </c>
      <c r="D110" s="49">
        <f>D112</f>
        <v>21</v>
      </c>
      <c r="E110" s="49">
        <f>E112</f>
        <v>20.2527</v>
      </c>
      <c r="F110" s="50">
        <f t="shared" si="3"/>
        <v>96.44142857142857</v>
      </c>
      <c r="G110" s="49">
        <f t="shared" si="4"/>
        <v>0.7472999999999992</v>
      </c>
    </row>
    <row r="111" spans="1:7" ht="19.5" customHeight="1">
      <c r="A111" s="8" t="s">
        <v>192</v>
      </c>
      <c r="B111" s="32" t="s">
        <v>193</v>
      </c>
      <c r="C111" s="32" t="s">
        <v>39</v>
      </c>
      <c r="D111" s="53">
        <f>D112</f>
        <v>21</v>
      </c>
      <c r="E111" s="53">
        <f>E112</f>
        <v>20.2527</v>
      </c>
      <c r="F111" s="56">
        <f t="shared" si="3"/>
        <v>96.44142857142857</v>
      </c>
      <c r="G111" s="53">
        <f t="shared" si="4"/>
        <v>0.7472999999999992</v>
      </c>
    </row>
    <row r="112" spans="1:7" ht="19.5" customHeight="1">
      <c r="A112" s="8" t="s">
        <v>194</v>
      </c>
      <c r="B112" s="32" t="s">
        <v>195</v>
      </c>
      <c r="C112" s="32" t="s">
        <v>39</v>
      </c>
      <c r="D112" s="53">
        <f>D114</f>
        <v>21</v>
      </c>
      <c r="E112" s="53">
        <f>E114</f>
        <v>20.2527</v>
      </c>
      <c r="F112" s="56">
        <f t="shared" si="3"/>
        <v>96.44142857142857</v>
      </c>
      <c r="G112" s="53">
        <f t="shared" si="4"/>
        <v>0.7472999999999992</v>
      </c>
    </row>
    <row r="113" spans="1:7" ht="24">
      <c r="A113" s="8" t="s">
        <v>93</v>
      </c>
      <c r="B113" s="32" t="s">
        <v>195</v>
      </c>
      <c r="C113" s="32" t="s">
        <v>66</v>
      </c>
      <c r="D113" s="53">
        <f>D114</f>
        <v>21</v>
      </c>
      <c r="E113" s="53">
        <f>E114</f>
        <v>20.2527</v>
      </c>
      <c r="F113" s="56">
        <f t="shared" si="3"/>
        <v>96.44142857142857</v>
      </c>
      <c r="G113" s="53">
        <f t="shared" si="4"/>
        <v>0.7472999999999992</v>
      </c>
    </row>
    <row r="114" spans="1:7" ht="21.75" customHeight="1">
      <c r="A114" s="8" t="s">
        <v>48</v>
      </c>
      <c r="B114" s="32" t="s">
        <v>195</v>
      </c>
      <c r="C114" s="32" t="s">
        <v>49</v>
      </c>
      <c r="D114" s="53">
        <v>21</v>
      </c>
      <c r="E114" s="53">
        <v>20.2527</v>
      </c>
      <c r="F114" s="56">
        <f t="shared" si="3"/>
        <v>96.44142857142857</v>
      </c>
      <c r="G114" s="53">
        <f t="shared" si="4"/>
        <v>0.7472999999999992</v>
      </c>
    </row>
    <row r="115" spans="1:7" ht="20.25" customHeight="1">
      <c r="A115" s="7" t="s">
        <v>27</v>
      </c>
      <c r="B115" s="31" t="s">
        <v>196</v>
      </c>
      <c r="C115" s="31" t="s">
        <v>39</v>
      </c>
      <c r="D115" s="49">
        <f>D116</f>
        <v>62</v>
      </c>
      <c r="E115" s="49">
        <f>E116</f>
        <v>36</v>
      </c>
      <c r="F115" s="50">
        <f t="shared" si="3"/>
        <v>58.064516129032256</v>
      </c>
      <c r="G115" s="49">
        <f t="shared" si="4"/>
        <v>26</v>
      </c>
    </row>
    <row r="116" spans="1:7" ht="21" customHeight="1">
      <c r="A116" s="8" t="s">
        <v>197</v>
      </c>
      <c r="B116" s="32" t="s">
        <v>198</v>
      </c>
      <c r="C116" s="32" t="s">
        <v>39</v>
      </c>
      <c r="D116" s="53">
        <f>D117</f>
        <v>62</v>
      </c>
      <c r="E116" s="53">
        <f>E117</f>
        <v>36</v>
      </c>
      <c r="F116" s="52">
        <f t="shared" si="3"/>
        <v>58.064516129032256</v>
      </c>
      <c r="G116" s="51">
        <f t="shared" si="4"/>
        <v>26</v>
      </c>
    </row>
    <row r="117" spans="1:7" ht="27.75" customHeight="1">
      <c r="A117" s="8" t="s">
        <v>28</v>
      </c>
      <c r="B117" s="32" t="s">
        <v>199</v>
      </c>
      <c r="C117" s="32" t="s">
        <v>39</v>
      </c>
      <c r="D117" s="53">
        <f>D119+D121</f>
        <v>62</v>
      </c>
      <c r="E117" s="53">
        <f>E119+E121</f>
        <v>36</v>
      </c>
      <c r="F117" s="52">
        <f t="shared" si="3"/>
        <v>58.064516129032256</v>
      </c>
      <c r="G117" s="51">
        <f t="shared" si="4"/>
        <v>26</v>
      </c>
    </row>
    <row r="118" spans="1:7" ht="12.75">
      <c r="A118" s="8" t="s">
        <v>67</v>
      </c>
      <c r="B118" s="32" t="s">
        <v>199</v>
      </c>
      <c r="C118" s="32" t="s">
        <v>68</v>
      </c>
      <c r="D118" s="53">
        <f>D119</f>
        <v>25</v>
      </c>
      <c r="E118" s="53">
        <f>E119</f>
        <v>25</v>
      </c>
      <c r="F118" s="52">
        <f t="shared" si="3"/>
        <v>100</v>
      </c>
      <c r="G118" s="51">
        <f t="shared" si="4"/>
        <v>0</v>
      </c>
    </row>
    <row r="119" spans="1:7" ht="12.75">
      <c r="A119" s="42" t="s">
        <v>342</v>
      </c>
      <c r="B119" s="32" t="s">
        <v>199</v>
      </c>
      <c r="C119" s="32" t="s">
        <v>341</v>
      </c>
      <c r="D119" s="51">
        <v>25</v>
      </c>
      <c r="E119" s="51">
        <v>25</v>
      </c>
      <c r="F119" s="52">
        <f t="shared" si="3"/>
        <v>100</v>
      </c>
      <c r="G119" s="51">
        <f t="shared" si="4"/>
        <v>0</v>
      </c>
    </row>
    <row r="120" spans="1:7" ht="29.25" customHeight="1">
      <c r="A120" s="8" t="s">
        <v>93</v>
      </c>
      <c r="B120" s="32" t="s">
        <v>199</v>
      </c>
      <c r="C120" s="32" t="s">
        <v>66</v>
      </c>
      <c r="D120" s="53">
        <f>D121</f>
        <v>37</v>
      </c>
      <c r="E120" s="53">
        <f>E121</f>
        <v>11</v>
      </c>
      <c r="F120" s="52">
        <f t="shared" si="3"/>
        <v>29.72972972972973</v>
      </c>
      <c r="G120" s="51">
        <f t="shared" si="4"/>
        <v>26</v>
      </c>
    </row>
    <row r="121" spans="1:7" ht="28.5" customHeight="1">
      <c r="A121" s="8" t="s">
        <v>48</v>
      </c>
      <c r="B121" s="32" t="s">
        <v>199</v>
      </c>
      <c r="C121" s="32" t="s">
        <v>49</v>
      </c>
      <c r="D121" s="51">
        <v>37</v>
      </c>
      <c r="E121" s="51">
        <v>11</v>
      </c>
      <c r="F121" s="52">
        <f t="shared" si="3"/>
        <v>29.72972972972973</v>
      </c>
      <c r="G121" s="51">
        <f t="shared" si="4"/>
        <v>26</v>
      </c>
    </row>
    <row r="122" spans="1:7" ht="24" hidden="1">
      <c r="A122" s="7" t="s">
        <v>7</v>
      </c>
      <c r="B122" s="32" t="s">
        <v>116</v>
      </c>
      <c r="C122" s="32" t="s">
        <v>39</v>
      </c>
      <c r="D122" s="53">
        <f>D126</f>
        <v>0</v>
      </c>
      <c r="E122" s="53">
        <f>E126</f>
        <v>0</v>
      </c>
      <c r="F122" s="52" t="e">
        <f t="shared" si="3"/>
        <v>#DIV/0!</v>
      </c>
      <c r="G122" s="51">
        <f t="shared" si="4"/>
        <v>0</v>
      </c>
    </row>
    <row r="123" spans="1:7" ht="24" hidden="1">
      <c r="A123" s="8" t="s">
        <v>117</v>
      </c>
      <c r="B123" s="32" t="s">
        <v>118</v>
      </c>
      <c r="C123" s="32" t="s">
        <v>39</v>
      </c>
      <c r="D123" s="53">
        <f aca="true" t="shared" si="5" ref="D123:E125">D124</f>
        <v>0</v>
      </c>
      <c r="E123" s="53">
        <f t="shared" si="5"/>
        <v>0</v>
      </c>
      <c r="F123" s="52" t="e">
        <f t="shared" si="3"/>
        <v>#DIV/0!</v>
      </c>
      <c r="G123" s="51">
        <f t="shared" si="4"/>
        <v>0</v>
      </c>
    </row>
    <row r="124" spans="1:7" ht="12.75" hidden="1">
      <c r="A124" s="8" t="s">
        <v>53</v>
      </c>
      <c r="B124" s="32" t="s">
        <v>119</v>
      </c>
      <c r="C124" s="32" t="s">
        <v>39</v>
      </c>
      <c r="D124" s="53">
        <f t="shared" si="5"/>
        <v>0</v>
      </c>
      <c r="E124" s="53">
        <f t="shared" si="5"/>
        <v>0</v>
      </c>
      <c r="F124" s="52" t="e">
        <f t="shared" si="3"/>
        <v>#DIV/0!</v>
      </c>
      <c r="G124" s="51">
        <f t="shared" si="4"/>
        <v>0</v>
      </c>
    </row>
    <row r="125" spans="1:7" ht="43.5" customHeight="1" hidden="1">
      <c r="A125" s="8" t="s">
        <v>71</v>
      </c>
      <c r="B125" s="32" t="s">
        <v>119</v>
      </c>
      <c r="C125" s="32" t="s">
        <v>65</v>
      </c>
      <c r="D125" s="53">
        <f t="shared" si="5"/>
        <v>0</v>
      </c>
      <c r="E125" s="53">
        <f t="shared" si="5"/>
        <v>0</v>
      </c>
      <c r="F125" s="52" t="e">
        <f t="shared" si="3"/>
        <v>#DIV/0!</v>
      </c>
      <c r="G125" s="51">
        <f t="shared" si="4"/>
        <v>0</v>
      </c>
    </row>
    <row r="126" spans="1:7" ht="30" customHeight="1" hidden="1">
      <c r="A126" s="8" t="s">
        <v>8</v>
      </c>
      <c r="B126" s="32" t="s">
        <v>119</v>
      </c>
      <c r="C126" s="32" t="s">
        <v>2</v>
      </c>
      <c r="D126" s="51">
        <v>0</v>
      </c>
      <c r="E126" s="51">
        <v>0</v>
      </c>
      <c r="F126" s="52" t="e">
        <f t="shared" si="3"/>
        <v>#DIV/0!</v>
      </c>
      <c r="G126" s="51">
        <f t="shared" si="4"/>
        <v>0</v>
      </c>
    </row>
    <row r="127" spans="1:7" ht="30" customHeight="1">
      <c r="A127" s="7" t="s">
        <v>22</v>
      </c>
      <c r="B127" s="31" t="s">
        <v>184</v>
      </c>
      <c r="C127" s="31" t="s">
        <v>39</v>
      </c>
      <c r="D127" s="49">
        <f>D131</f>
        <v>10</v>
      </c>
      <c r="E127" s="49">
        <f>E131</f>
        <v>0</v>
      </c>
      <c r="F127" s="50">
        <f t="shared" si="3"/>
        <v>0</v>
      </c>
      <c r="G127" s="49">
        <f t="shared" si="4"/>
        <v>10</v>
      </c>
    </row>
    <row r="128" spans="1:7" ht="24">
      <c r="A128" s="8" t="s">
        <v>185</v>
      </c>
      <c r="B128" s="32" t="s">
        <v>186</v>
      </c>
      <c r="C128" s="32" t="s">
        <v>39</v>
      </c>
      <c r="D128" s="53">
        <f>D129</f>
        <v>10</v>
      </c>
      <c r="E128" s="53">
        <f>E129</f>
        <v>0</v>
      </c>
      <c r="F128" s="52">
        <f t="shared" si="3"/>
        <v>0</v>
      </c>
      <c r="G128" s="51">
        <f t="shared" si="4"/>
        <v>10</v>
      </c>
    </row>
    <row r="129" spans="1:7" ht="15" customHeight="1">
      <c r="A129" s="8" t="s">
        <v>57</v>
      </c>
      <c r="B129" s="32" t="s">
        <v>187</v>
      </c>
      <c r="C129" s="32" t="s">
        <v>39</v>
      </c>
      <c r="D129" s="53">
        <f>D131</f>
        <v>10</v>
      </c>
      <c r="E129" s="53">
        <f>E131</f>
        <v>0</v>
      </c>
      <c r="F129" s="52">
        <f t="shared" si="3"/>
        <v>0</v>
      </c>
      <c r="G129" s="51">
        <f t="shared" si="4"/>
        <v>10</v>
      </c>
    </row>
    <row r="130" spans="1:7" ht="18" customHeight="1">
      <c r="A130" s="8" t="s">
        <v>67</v>
      </c>
      <c r="B130" s="32" t="s">
        <v>187</v>
      </c>
      <c r="C130" s="32" t="s">
        <v>68</v>
      </c>
      <c r="D130" s="53">
        <f>D131</f>
        <v>10</v>
      </c>
      <c r="E130" s="53">
        <f>E131</f>
        <v>0</v>
      </c>
      <c r="F130" s="52">
        <f t="shared" si="3"/>
        <v>0</v>
      </c>
      <c r="G130" s="51">
        <f t="shared" si="4"/>
        <v>10</v>
      </c>
    </row>
    <row r="131" spans="1:7" ht="18.75" customHeight="1">
      <c r="A131" s="8" t="s">
        <v>76</v>
      </c>
      <c r="B131" s="32" t="s">
        <v>187</v>
      </c>
      <c r="C131" s="32" t="s">
        <v>75</v>
      </c>
      <c r="D131" s="51">
        <v>10</v>
      </c>
      <c r="E131" s="51">
        <v>0</v>
      </c>
      <c r="F131" s="52">
        <f t="shared" si="3"/>
        <v>0</v>
      </c>
      <c r="G131" s="51">
        <f t="shared" si="4"/>
        <v>10</v>
      </c>
    </row>
    <row r="132" spans="1:7" ht="39.75" customHeight="1">
      <c r="A132" s="28" t="s">
        <v>376</v>
      </c>
      <c r="B132" s="31" t="s">
        <v>173</v>
      </c>
      <c r="C132" s="31" t="s">
        <v>39</v>
      </c>
      <c r="D132" s="49">
        <f>D140+D151+D133</f>
        <v>80406.34</v>
      </c>
      <c r="E132" s="49">
        <f>E140+E151+E133</f>
        <v>80114.93099000001</v>
      </c>
      <c r="F132" s="50">
        <f t="shared" si="3"/>
        <v>99.6375795615122</v>
      </c>
      <c r="G132" s="49">
        <f t="shared" si="4"/>
        <v>291.4090099999885</v>
      </c>
    </row>
    <row r="133" spans="1:7" ht="78" customHeight="1" hidden="1">
      <c r="A133" s="14" t="s">
        <v>331</v>
      </c>
      <c r="B133" s="31" t="s">
        <v>317</v>
      </c>
      <c r="C133" s="31" t="s">
        <v>39</v>
      </c>
      <c r="D133" s="49">
        <f>D134+D137</f>
        <v>0</v>
      </c>
      <c r="E133" s="49">
        <f>E134+E137</f>
        <v>0</v>
      </c>
      <c r="F133" s="50" t="e">
        <f>E133*100/D133</f>
        <v>#DIV/0!</v>
      </c>
      <c r="G133" s="49">
        <f>D133-E133</f>
        <v>0</v>
      </c>
    </row>
    <row r="134" spans="1:7" ht="53.25" customHeight="1" hidden="1">
      <c r="A134" s="8" t="s">
        <v>329</v>
      </c>
      <c r="B134" s="32" t="s">
        <v>317</v>
      </c>
      <c r="C134" s="32" t="s">
        <v>39</v>
      </c>
      <c r="D134" s="53">
        <f>SUM(D135)</f>
        <v>0</v>
      </c>
      <c r="E134" s="53">
        <f>SUM(E135)</f>
        <v>0</v>
      </c>
      <c r="F134" s="52" t="e">
        <f t="shared" si="3"/>
        <v>#DIV/0!</v>
      </c>
      <c r="G134" s="51">
        <f t="shared" si="4"/>
        <v>0</v>
      </c>
    </row>
    <row r="135" spans="1:7" ht="28.5" customHeight="1" hidden="1">
      <c r="A135" s="8" t="s">
        <v>93</v>
      </c>
      <c r="B135" s="32" t="s">
        <v>317</v>
      </c>
      <c r="C135" s="32" t="s">
        <v>66</v>
      </c>
      <c r="D135" s="53">
        <f>SUM(D136)</f>
        <v>0</v>
      </c>
      <c r="E135" s="53">
        <f>SUM(E136)</f>
        <v>0</v>
      </c>
      <c r="F135" s="52" t="e">
        <f t="shared" si="3"/>
        <v>#DIV/0!</v>
      </c>
      <c r="G135" s="51">
        <f t="shared" si="4"/>
        <v>0</v>
      </c>
    </row>
    <row r="136" spans="1:7" ht="48.75" customHeight="1" hidden="1">
      <c r="A136" s="8" t="s">
        <v>48</v>
      </c>
      <c r="B136" s="32" t="s">
        <v>317</v>
      </c>
      <c r="C136" s="32" t="s">
        <v>49</v>
      </c>
      <c r="D136" s="53">
        <v>0</v>
      </c>
      <c r="E136" s="53">
        <v>0</v>
      </c>
      <c r="F136" s="52" t="e">
        <f t="shared" si="3"/>
        <v>#DIV/0!</v>
      </c>
      <c r="G136" s="51">
        <f t="shared" si="4"/>
        <v>0</v>
      </c>
    </row>
    <row r="137" spans="1:7" ht="55.5" customHeight="1" hidden="1">
      <c r="A137" s="8" t="s">
        <v>330</v>
      </c>
      <c r="B137" s="32" t="s">
        <v>317</v>
      </c>
      <c r="C137" s="32" t="s">
        <v>39</v>
      </c>
      <c r="D137" s="53">
        <f>SUM(D138)</f>
        <v>0</v>
      </c>
      <c r="E137" s="53">
        <f>SUM(E138)</f>
        <v>0</v>
      </c>
      <c r="F137" s="52" t="e">
        <f t="shared" si="3"/>
        <v>#DIV/0!</v>
      </c>
      <c r="G137" s="51">
        <f t="shared" si="4"/>
        <v>0</v>
      </c>
    </row>
    <row r="138" spans="1:7" ht="28.5" customHeight="1" hidden="1">
      <c r="A138" s="8" t="s">
        <v>93</v>
      </c>
      <c r="B138" s="32" t="s">
        <v>317</v>
      </c>
      <c r="C138" s="32" t="s">
        <v>66</v>
      </c>
      <c r="D138" s="53">
        <f>SUM(D139)</f>
        <v>0</v>
      </c>
      <c r="E138" s="53">
        <f>SUM(E139)</f>
        <v>0</v>
      </c>
      <c r="F138" s="52" t="e">
        <f t="shared" si="3"/>
        <v>#DIV/0!</v>
      </c>
      <c r="G138" s="51">
        <f t="shared" si="4"/>
        <v>0</v>
      </c>
    </row>
    <row r="139" spans="1:7" ht="29.25" customHeight="1" hidden="1">
      <c r="A139" s="8" t="s">
        <v>48</v>
      </c>
      <c r="B139" s="32" t="s">
        <v>317</v>
      </c>
      <c r="C139" s="32" t="s">
        <v>49</v>
      </c>
      <c r="D139" s="53">
        <v>0</v>
      </c>
      <c r="E139" s="53">
        <v>0</v>
      </c>
      <c r="F139" s="52" t="e">
        <f t="shared" si="3"/>
        <v>#DIV/0!</v>
      </c>
      <c r="G139" s="51">
        <f t="shared" si="4"/>
        <v>0</v>
      </c>
    </row>
    <row r="140" spans="1:7" ht="24" customHeight="1">
      <c r="A140" s="7" t="s">
        <v>174</v>
      </c>
      <c r="B140" s="31" t="s">
        <v>175</v>
      </c>
      <c r="C140" s="31" t="s">
        <v>39</v>
      </c>
      <c r="D140" s="49">
        <f>D141+D146</f>
        <v>2682.199</v>
      </c>
      <c r="E140" s="49">
        <f>E141+E146</f>
        <v>2390.7899899999998</v>
      </c>
      <c r="F140" s="54">
        <f t="shared" si="3"/>
        <v>89.13544408897326</v>
      </c>
      <c r="G140" s="55">
        <f t="shared" si="4"/>
        <v>291.4090100000003</v>
      </c>
    </row>
    <row r="141" spans="1:7" ht="15.75" customHeight="1">
      <c r="A141" s="8" t="s">
        <v>79</v>
      </c>
      <c r="B141" s="32" t="s">
        <v>176</v>
      </c>
      <c r="C141" s="32" t="s">
        <v>39</v>
      </c>
      <c r="D141" s="53">
        <f>D142+D144+D149</f>
        <v>2682.199</v>
      </c>
      <c r="E141" s="53">
        <f>E142+E144+E149</f>
        <v>2390.7899899999998</v>
      </c>
      <c r="F141" s="52">
        <f t="shared" si="3"/>
        <v>89.13544408897326</v>
      </c>
      <c r="G141" s="51">
        <f t="shared" si="4"/>
        <v>291.4090100000003</v>
      </c>
    </row>
    <row r="142" spans="1:7" ht="23.25" customHeight="1">
      <c r="A142" s="8" t="s">
        <v>93</v>
      </c>
      <c r="B142" s="32" t="s">
        <v>176</v>
      </c>
      <c r="C142" s="32" t="s">
        <v>66</v>
      </c>
      <c r="D142" s="53">
        <f>D143</f>
        <v>2432.199</v>
      </c>
      <c r="E142" s="53">
        <f>E143</f>
        <v>2140.79</v>
      </c>
      <c r="F142" s="52">
        <f t="shared" si="3"/>
        <v>88.01870241703084</v>
      </c>
      <c r="G142" s="51">
        <f t="shared" si="4"/>
        <v>291.4090000000001</v>
      </c>
    </row>
    <row r="143" spans="1:8" ht="24">
      <c r="A143" s="8" t="s">
        <v>48</v>
      </c>
      <c r="B143" s="32" t="s">
        <v>176</v>
      </c>
      <c r="C143" s="32" t="s">
        <v>49</v>
      </c>
      <c r="D143" s="51">
        <v>2432.199</v>
      </c>
      <c r="E143" s="51">
        <v>2140.79</v>
      </c>
      <c r="F143" s="52">
        <f t="shared" si="3"/>
        <v>88.01870241703084</v>
      </c>
      <c r="G143" s="51">
        <f t="shared" si="4"/>
        <v>291.4090000000001</v>
      </c>
      <c r="H143" s="67"/>
    </row>
    <row r="144" spans="1:7" ht="12.75" hidden="1">
      <c r="A144" s="11" t="s">
        <v>42</v>
      </c>
      <c r="B144" s="32" t="s">
        <v>176</v>
      </c>
      <c r="C144" s="32" t="s">
        <v>74</v>
      </c>
      <c r="D144" s="53">
        <f>D145</f>
        <v>0</v>
      </c>
      <c r="E144" s="53">
        <f>E145</f>
        <v>0</v>
      </c>
      <c r="F144" s="52" t="e">
        <f t="shared" si="3"/>
        <v>#DIV/0!</v>
      </c>
      <c r="G144" s="51">
        <f t="shared" si="4"/>
        <v>0</v>
      </c>
    </row>
    <row r="145" spans="1:7" ht="12.75" hidden="1">
      <c r="A145" s="12" t="s">
        <v>45</v>
      </c>
      <c r="B145" s="32" t="s">
        <v>176</v>
      </c>
      <c r="C145" s="32" t="s">
        <v>6</v>
      </c>
      <c r="D145" s="51"/>
      <c r="E145" s="51"/>
      <c r="F145" s="52" t="e">
        <f aca="true" t="shared" si="6" ref="F145:F213">E145*100/D145</f>
        <v>#DIV/0!</v>
      </c>
      <c r="G145" s="51">
        <f aca="true" t="shared" si="7" ref="G145:G213">D145-E145</f>
        <v>0</v>
      </c>
    </row>
    <row r="146" spans="1:7" ht="24" hidden="1">
      <c r="A146" s="8" t="s">
        <v>239</v>
      </c>
      <c r="B146" s="32" t="s">
        <v>238</v>
      </c>
      <c r="C146" s="32" t="s">
        <v>39</v>
      </c>
      <c r="D146" s="53">
        <f>D147</f>
        <v>0</v>
      </c>
      <c r="E146" s="53">
        <f>E147</f>
        <v>0</v>
      </c>
      <c r="F146" s="52" t="e">
        <f t="shared" si="6"/>
        <v>#DIV/0!</v>
      </c>
      <c r="G146" s="51">
        <f t="shared" si="7"/>
        <v>0</v>
      </c>
    </row>
    <row r="147" spans="1:7" ht="12.75" hidden="1">
      <c r="A147" s="11" t="s">
        <v>42</v>
      </c>
      <c r="B147" s="32" t="s">
        <v>238</v>
      </c>
      <c r="C147" s="32" t="s">
        <v>74</v>
      </c>
      <c r="D147" s="53">
        <f>D148</f>
        <v>0</v>
      </c>
      <c r="E147" s="53">
        <f>E148</f>
        <v>0</v>
      </c>
      <c r="F147" s="52" t="e">
        <f t="shared" si="6"/>
        <v>#DIV/0!</v>
      </c>
      <c r="G147" s="51">
        <f t="shared" si="7"/>
        <v>0</v>
      </c>
    </row>
    <row r="148" spans="1:7" ht="0.75" customHeight="1">
      <c r="A148" s="12" t="s">
        <v>45</v>
      </c>
      <c r="B148" s="32" t="s">
        <v>238</v>
      </c>
      <c r="C148" s="32" t="s">
        <v>6</v>
      </c>
      <c r="D148" s="51"/>
      <c r="E148" s="51"/>
      <c r="F148" s="52" t="e">
        <f t="shared" si="6"/>
        <v>#DIV/0!</v>
      </c>
      <c r="G148" s="51">
        <f t="shared" si="7"/>
        <v>0</v>
      </c>
    </row>
    <row r="149" spans="1:7" ht="24">
      <c r="A149" s="23" t="s">
        <v>300</v>
      </c>
      <c r="B149" s="32" t="s">
        <v>176</v>
      </c>
      <c r="C149" s="32" t="s">
        <v>302</v>
      </c>
      <c r="D149" s="53">
        <f>SUM(D150)</f>
        <v>250</v>
      </c>
      <c r="E149" s="53">
        <f>SUM(E150)</f>
        <v>249.99999</v>
      </c>
      <c r="F149" s="52">
        <f t="shared" si="6"/>
        <v>99.999996</v>
      </c>
      <c r="G149" s="51">
        <f t="shared" si="7"/>
        <v>1.0000000003174137E-05</v>
      </c>
    </row>
    <row r="150" spans="1:8" s="21" customFormat="1" ht="12.75">
      <c r="A150" s="24" t="s">
        <v>301</v>
      </c>
      <c r="B150" s="32" t="s">
        <v>176</v>
      </c>
      <c r="C150" s="32" t="s">
        <v>303</v>
      </c>
      <c r="D150" s="51">
        <v>250</v>
      </c>
      <c r="E150" s="51">
        <v>249.99999</v>
      </c>
      <c r="F150" s="52">
        <f t="shared" si="6"/>
        <v>99.999996</v>
      </c>
      <c r="G150" s="51">
        <f t="shared" si="7"/>
        <v>1.0000000003174137E-05</v>
      </c>
      <c r="H150" s="69"/>
    </row>
    <row r="151" spans="1:7" ht="21.75" customHeight="1">
      <c r="A151" s="7" t="s">
        <v>275</v>
      </c>
      <c r="B151" s="31" t="s">
        <v>286</v>
      </c>
      <c r="C151" s="31" t="s">
        <v>39</v>
      </c>
      <c r="D151" s="49">
        <f>D152</f>
        <v>77724.141</v>
      </c>
      <c r="E151" s="49">
        <f>E152</f>
        <v>77724.141</v>
      </c>
      <c r="F151" s="50">
        <f t="shared" si="6"/>
        <v>100</v>
      </c>
      <c r="G151" s="49">
        <f t="shared" si="7"/>
        <v>0</v>
      </c>
    </row>
    <row r="152" spans="1:7" ht="16.5" customHeight="1">
      <c r="A152" s="8" t="s">
        <v>285</v>
      </c>
      <c r="B152" s="32" t="s">
        <v>283</v>
      </c>
      <c r="C152" s="32" t="s">
        <v>39</v>
      </c>
      <c r="D152" s="53">
        <f>D153+D156+D159</f>
        <v>77724.141</v>
      </c>
      <c r="E152" s="53">
        <f>E153+E156+E159</f>
        <v>77724.141</v>
      </c>
      <c r="F152" s="56">
        <f t="shared" si="6"/>
        <v>100</v>
      </c>
      <c r="G152" s="53">
        <f t="shared" si="7"/>
        <v>0</v>
      </c>
    </row>
    <row r="153" spans="1:7" ht="52.5" customHeight="1">
      <c r="A153" s="14" t="s">
        <v>343</v>
      </c>
      <c r="B153" s="39" t="s">
        <v>344</v>
      </c>
      <c r="C153" s="39" t="s">
        <v>39</v>
      </c>
      <c r="D153" s="60">
        <f>D154</f>
        <v>37000</v>
      </c>
      <c r="E153" s="60">
        <f>E154</f>
        <v>37000</v>
      </c>
      <c r="F153" s="56">
        <f aca="true" t="shared" si="8" ref="F153:F158">E153*100/D153</f>
        <v>100</v>
      </c>
      <c r="G153" s="53">
        <f aca="true" t="shared" si="9" ref="G153:G158">D153-E153</f>
        <v>0</v>
      </c>
    </row>
    <row r="154" spans="1:7" ht="25.5" customHeight="1">
      <c r="A154" s="14" t="s">
        <v>300</v>
      </c>
      <c r="B154" s="39" t="s">
        <v>344</v>
      </c>
      <c r="C154" s="39" t="s">
        <v>302</v>
      </c>
      <c r="D154" s="60">
        <f>D155</f>
        <v>37000</v>
      </c>
      <c r="E154" s="60">
        <f>E155</f>
        <v>37000</v>
      </c>
      <c r="F154" s="56">
        <f t="shared" si="8"/>
        <v>100</v>
      </c>
      <c r="G154" s="53">
        <f t="shared" si="9"/>
        <v>0</v>
      </c>
    </row>
    <row r="155" spans="1:7" ht="17.25" customHeight="1">
      <c r="A155" s="14" t="s">
        <v>315</v>
      </c>
      <c r="B155" s="39" t="s">
        <v>344</v>
      </c>
      <c r="C155" s="39" t="s">
        <v>303</v>
      </c>
      <c r="D155" s="60">
        <v>37000</v>
      </c>
      <c r="E155" s="60">
        <v>37000</v>
      </c>
      <c r="F155" s="56">
        <f t="shared" si="8"/>
        <v>100</v>
      </c>
      <c r="G155" s="53">
        <f t="shared" si="9"/>
        <v>0</v>
      </c>
    </row>
    <row r="156" spans="1:7" ht="41.25" customHeight="1">
      <c r="A156" s="42" t="s">
        <v>345</v>
      </c>
      <c r="B156" s="39" t="s">
        <v>308</v>
      </c>
      <c r="C156" s="39" t="s">
        <v>39</v>
      </c>
      <c r="D156" s="60">
        <f>D157</f>
        <v>25000</v>
      </c>
      <c r="E156" s="60">
        <f>E157</f>
        <v>25000</v>
      </c>
      <c r="F156" s="56">
        <f t="shared" si="8"/>
        <v>100</v>
      </c>
      <c r="G156" s="53">
        <f t="shared" si="9"/>
        <v>0</v>
      </c>
    </row>
    <row r="157" spans="1:7" ht="25.5" customHeight="1">
      <c r="A157" s="43" t="s">
        <v>300</v>
      </c>
      <c r="B157" s="39" t="s">
        <v>308</v>
      </c>
      <c r="C157" s="39" t="s">
        <v>302</v>
      </c>
      <c r="D157" s="60">
        <f>D158</f>
        <v>25000</v>
      </c>
      <c r="E157" s="60">
        <f>E158</f>
        <v>25000</v>
      </c>
      <c r="F157" s="56">
        <f t="shared" si="8"/>
        <v>100</v>
      </c>
      <c r="G157" s="53">
        <f t="shared" si="9"/>
        <v>0</v>
      </c>
    </row>
    <row r="158" spans="1:7" ht="25.5" customHeight="1">
      <c r="A158" s="42" t="s">
        <v>315</v>
      </c>
      <c r="B158" s="39" t="s">
        <v>308</v>
      </c>
      <c r="C158" s="39" t="s">
        <v>303</v>
      </c>
      <c r="D158" s="60">
        <v>25000</v>
      </c>
      <c r="E158" s="60">
        <v>25000</v>
      </c>
      <c r="F158" s="56">
        <f t="shared" si="8"/>
        <v>100</v>
      </c>
      <c r="G158" s="53">
        <f t="shared" si="9"/>
        <v>0</v>
      </c>
    </row>
    <row r="159" spans="1:7" ht="24">
      <c r="A159" s="8" t="s">
        <v>287</v>
      </c>
      <c r="B159" s="32" t="s">
        <v>284</v>
      </c>
      <c r="C159" s="32" t="s">
        <v>39</v>
      </c>
      <c r="D159" s="53">
        <f>SUM(D160)</f>
        <v>15724.141</v>
      </c>
      <c r="E159" s="53">
        <f>SUM(E160)</f>
        <v>15724.141</v>
      </c>
      <c r="F159" s="56">
        <f t="shared" si="6"/>
        <v>100</v>
      </c>
      <c r="G159" s="53">
        <f t="shared" si="7"/>
        <v>0</v>
      </c>
    </row>
    <row r="160" spans="1:7" ht="24">
      <c r="A160" s="8" t="s">
        <v>93</v>
      </c>
      <c r="B160" s="32" t="s">
        <v>284</v>
      </c>
      <c r="C160" s="32" t="s">
        <v>66</v>
      </c>
      <c r="D160" s="53">
        <f>SUM(D161)</f>
        <v>15724.141</v>
      </c>
      <c r="E160" s="53">
        <f>SUM(E161)</f>
        <v>15724.141</v>
      </c>
      <c r="F160" s="56">
        <f t="shared" si="6"/>
        <v>100</v>
      </c>
      <c r="G160" s="53">
        <f t="shared" si="7"/>
        <v>0</v>
      </c>
    </row>
    <row r="161" spans="1:7" ht="24">
      <c r="A161" s="8" t="s">
        <v>48</v>
      </c>
      <c r="B161" s="32" t="s">
        <v>284</v>
      </c>
      <c r="C161" s="32" t="s">
        <v>49</v>
      </c>
      <c r="D161" s="53">
        <v>15724.141</v>
      </c>
      <c r="E161" s="53">
        <v>15724.141</v>
      </c>
      <c r="F161" s="56">
        <f t="shared" si="6"/>
        <v>100</v>
      </c>
      <c r="G161" s="53">
        <f t="shared" si="7"/>
        <v>0</v>
      </c>
    </row>
    <row r="162" spans="1:7" ht="36" hidden="1">
      <c r="A162" s="16" t="s">
        <v>295</v>
      </c>
      <c r="B162" s="31" t="s">
        <v>288</v>
      </c>
      <c r="C162" s="31" t="s">
        <v>39</v>
      </c>
      <c r="D162" s="49">
        <f aca="true" t="shared" si="10" ref="D162:E166">SUM(D163)</f>
        <v>0</v>
      </c>
      <c r="E162" s="49">
        <f t="shared" si="10"/>
        <v>0</v>
      </c>
      <c r="F162" s="50" t="e">
        <f t="shared" si="6"/>
        <v>#DIV/0!</v>
      </c>
      <c r="G162" s="49">
        <f t="shared" si="7"/>
        <v>0</v>
      </c>
    </row>
    <row r="163" spans="1:7" ht="17.25" customHeight="1" hidden="1">
      <c r="A163" s="5" t="s">
        <v>292</v>
      </c>
      <c r="B163" s="32" t="s">
        <v>289</v>
      </c>
      <c r="C163" s="32" t="s">
        <v>39</v>
      </c>
      <c r="D163" s="53">
        <f t="shared" si="10"/>
        <v>0</v>
      </c>
      <c r="E163" s="53">
        <f t="shared" si="10"/>
        <v>0</v>
      </c>
      <c r="F163" s="52" t="e">
        <f t="shared" si="6"/>
        <v>#DIV/0!</v>
      </c>
      <c r="G163" s="51">
        <f t="shared" si="7"/>
        <v>0</v>
      </c>
    </row>
    <row r="164" spans="1:7" ht="24" customHeight="1" hidden="1">
      <c r="A164" s="8" t="s">
        <v>293</v>
      </c>
      <c r="B164" s="32" t="s">
        <v>290</v>
      </c>
      <c r="C164" s="32" t="s">
        <v>39</v>
      </c>
      <c r="D164" s="53">
        <f t="shared" si="10"/>
        <v>0</v>
      </c>
      <c r="E164" s="53">
        <f t="shared" si="10"/>
        <v>0</v>
      </c>
      <c r="F164" s="52" t="e">
        <f t="shared" si="6"/>
        <v>#DIV/0!</v>
      </c>
      <c r="G164" s="51">
        <f t="shared" si="7"/>
        <v>0</v>
      </c>
    </row>
    <row r="165" spans="1:7" ht="23.25" customHeight="1" hidden="1">
      <c r="A165" s="8" t="s">
        <v>294</v>
      </c>
      <c r="B165" s="32" t="s">
        <v>291</v>
      </c>
      <c r="C165" s="32" t="s">
        <v>39</v>
      </c>
      <c r="D165" s="53">
        <f t="shared" si="10"/>
        <v>0</v>
      </c>
      <c r="E165" s="53">
        <f t="shared" si="10"/>
        <v>0</v>
      </c>
      <c r="F165" s="52" t="e">
        <f t="shared" si="6"/>
        <v>#DIV/0!</v>
      </c>
      <c r="G165" s="51">
        <f t="shared" si="7"/>
        <v>0</v>
      </c>
    </row>
    <row r="166" spans="1:7" ht="29.25" customHeight="1" hidden="1">
      <c r="A166" s="8" t="s">
        <v>93</v>
      </c>
      <c r="B166" s="32" t="s">
        <v>291</v>
      </c>
      <c r="C166" s="32" t="s">
        <v>66</v>
      </c>
      <c r="D166" s="53">
        <f t="shared" si="10"/>
        <v>0</v>
      </c>
      <c r="E166" s="53">
        <f t="shared" si="10"/>
        <v>0</v>
      </c>
      <c r="F166" s="52" t="e">
        <f t="shared" si="6"/>
        <v>#DIV/0!</v>
      </c>
      <c r="G166" s="51">
        <f t="shared" si="7"/>
        <v>0</v>
      </c>
    </row>
    <row r="167" spans="1:7" ht="24" hidden="1">
      <c r="A167" s="8" t="s">
        <v>48</v>
      </c>
      <c r="B167" s="32" t="s">
        <v>291</v>
      </c>
      <c r="C167" s="32" t="s">
        <v>49</v>
      </c>
      <c r="D167" s="51"/>
      <c r="E167" s="51"/>
      <c r="F167" s="52" t="e">
        <f t="shared" si="6"/>
        <v>#DIV/0!</v>
      </c>
      <c r="G167" s="51">
        <f t="shared" si="7"/>
        <v>0</v>
      </c>
    </row>
    <row r="168" spans="1:8" s="2" customFormat="1" ht="0.75" customHeight="1">
      <c r="A168" s="12"/>
      <c r="B168" s="32"/>
      <c r="C168" s="32"/>
      <c r="D168" s="51"/>
      <c r="E168" s="51"/>
      <c r="F168" s="52" t="e">
        <f t="shared" si="6"/>
        <v>#DIV/0!</v>
      </c>
      <c r="G168" s="51">
        <f t="shared" si="7"/>
        <v>0</v>
      </c>
      <c r="H168" s="70"/>
    </row>
    <row r="169" spans="1:8" s="2" customFormat="1" ht="31.5" customHeight="1">
      <c r="A169" s="28" t="s">
        <v>377</v>
      </c>
      <c r="B169" s="31" t="s">
        <v>125</v>
      </c>
      <c r="C169" s="31" t="s">
        <v>39</v>
      </c>
      <c r="D169" s="49">
        <f>D170+D175+D187</f>
        <v>50841.113</v>
      </c>
      <c r="E169" s="49">
        <f>E170+E175+E187</f>
        <v>38970.234469999996</v>
      </c>
      <c r="F169" s="50">
        <f t="shared" si="6"/>
        <v>76.65102546043789</v>
      </c>
      <c r="G169" s="49">
        <f t="shared" si="7"/>
        <v>11870.878530000002</v>
      </c>
      <c r="H169" s="70"/>
    </row>
    <row r="170" spans="1:8" s="2" customFormat="1" ht="12.75">
      <c r="A170" s="7" t="s">
        <v>11</v>
      </c>
      <c r="B170" s="31" t="s">
        <v>126</v>
      </c>
      <c r="C170" s="31" t="s">
        <v>39</v>
      </c>
      <c r="D170" s="49">
        <f>D171</f>
        <v>4192.814</v>
      </c>
      <c r="E170" s="49">
        <f>E171</f>
        <v>4191.899</v>
      </c>
      <c r="F170" s="50">
        <f t="shared" si="6"/>
        <v>99.97817694751066</v>
      </c>
      <c r="G170" s="49">
        <f t="shared" si="7"/>
        <v>0.9149999999999636</v>
      </c>
      <c r="H170" s="70"/>
    </row>
    <row r="171" spans="1:8" s="2" customFormat="1" ht="24" customHeight="1">
      <c r="A171" s="8" t="s">
        <v>127</v>
      </c>
      <c r="B171" s="32" t="s">
        <v>128</v>
      </c>
      <c r="C171" s="32" t="s">
        <v>39</v>
      </c>
      <c r="D171" s="53">
        <f>D172</f>
        <v>4192.814</v>
      </c>
      <c r="E171" s="53">
        <f>E172</f>
        <v>4191.899</v>
      </c>
      <c r="F171" s="56">
        <f t="shared" si="6"/>
        <v>99.97817694751066</v>
      </c>
      <c r="G171" s="53">
        <f t="shared" si="7"/>
        <v>0.9149999999999636</v>
      </c>
      <c r="H171" s="70"/>
    </row>
    <row r="172" spans="1:8" s="3" customFormat="1" ht="24" customHeight="1">
      <c r="A172" s="8" t="s">
        <v>54</v>
      </c>
      <c r="B172" s="32" t="s">
        <v>129</v>
      </c>
      <c r="C172" s="32" t="s">
        <v>39</v>
      </c>
      <c r="D172" s="53">
        <f>D174</f>
        <v>4192.814</v>
      </c>
      <c r="E172" s="53">
        <f>E174</f>
        <v>4191.899</v>
      </c>
      <c r="F172" s="56">
        <f t="shared" si="6"/>
        <v>99.97817694751066</v>
      </c>
      <c r="G172" s="53">
        <f t="shared" si="7"/>
        <v>0.9149999999999636</v>
      </c>
      <c r="H172" s="71"/>
    </row>
    <row r="173" spans="1:8" s="3" customFormat="1" ht="23.25" customHeight="1">
      <c r="A173" s="8" t="s">
        <v>93</v>
      </c>
      <c r="B173" s="32" t="s">
        <v>129</v>
      </c>
      <c r="C173" s="32" t="s">
        <v>66</v>
      </c>
      <c r="D173" s="53">
        <f>D174</f>
        <v>4192.814</v>
      </c>
      <c r="E173" s="53">
        <f>E174</f>
        <v>4191.899</v>
      </c>
      <c r="F173" s="56">
        <f t="shared" si="6"/>
        <v>99.97817694751066</v>
      </c>
      <c r="G173" s="53">
        <f t="shared" si="7"/>
        <v>0.9149999999999636</v>
      </c>
      <c r="H173" s="71"/>
    </row>
    <row r="174" spans="1:8" s="3" customFormat="1" ht="27" customHeight="1">
      <c r="A174" s="8" t="s">
        <v>48</v>
      </c>
      <c r="B174" s="32" t="s">
        <v>129</v>
      </c>
      <c r="C174" s="32" t="s">
        <v>49</v>
      </c>
      <c r="D174" s="53">
        <v>4192.814</v>
      </c>
      <c r="E174" s="53">
        <v>4191.899</v>
      </c>
      <c r="F174" s="56">
        <f t="shared" si="6"/>
        <v>99.97817694751066</v>
      </c>
      <c r="G174" s="53">
        <f t="shared" si="7"/>
        <v>0.9149999999999636</v>
      </c>
      <c r="H174" s="71"/>
    </row>
    <row r="175" spans="1:8" s="3" customFormat="1" ht="15.75" customHeight="1">
      <c r="A175" s="7" t="s">
        <v>12</v>
      </c>
      <c r="B175" s="31" t="s">
        <v>130</v>
      </c>
      <c r="C175" s="31" t="s">
        <v>39</v>
      </c>
      <c r="D175" s="49">
        <f>D176+D180</f>
        <v>5629.299000000001</v>
      </c>
      <c r="E175" s="49">
        <f>E176+E180</f>
        <v>5037.435469999999</v>
      </c>
      <c r="F175" s="50">
        <f t="shared" si="6"/>
        <v>89.48601717549555</v>
      </c>
      <c r="G175" s="49">
        <f t="shared" si="7"/>
        <v>591.8635300000014</v>
      </c>
      <c r="H175" s="71"/>
    </row>
    <row r="176" spans="1:8" s="3" customFormat="1" ht="15.75" customHeight="1">
      <c r="A176" s="8" t="s">
        <v>131</v>
      </c>
      <c r="B176" s="32" t="s">
        <v>132</v>
      </c>
      <c r="C176" s="32" t="s">
        <v>39</v>
      </c>
      <c r="D176" s="53">
        <f>D177</f>
        <v>791.921</v>
      </c>
      <c r="E176" s="53">
        <f>E177</f>
        <v>623.692</v>
      </c>
      <c r="F176" s="52">
        <f t="shared" si="6"/>
        <v>78.75684569546709</v>
      </c>
      <c r="G176" s="51">
        <f t="shared" si="7"/>
        <v>168.22900000000004</v>
      </c>
      <c r="H176" s="71"/>
    </row>
    <row r="177" spans="1:8" s="3" customFormat="1" ht="27.75" customHeight="1">
      <c r="A177" s="8" t="s">
        <v>54</v>
      </c>
      <c r="B177" s="32" t="s">
        <v>133</v>
      </c>
      <c r="C177" s="32" t="s">
        <v>39</v>
      </c>
      <c r="D177" s="53">
        <f>D179</f>
        <v>791.921</v>
      </c>
      <c r="E177" s="53">
        <f>E179</f>
        <v>623.692</v>
      </c>
      <c r="F177" s="52">
        <f t="shared" si="6"/>
        <v>78.75684569546709</v>
      </c>
      <c r="G177" s="51">
        <f t="shared" si="7"/>
        <v>168.22900000000004</v>
      </c>
      <c r="H177" s="71"/>
    </row>
    <row r="178" spans="1:8" s="3" customFormat="1" ht="29.25" customHeight="1">
      <c r="A178" s="8" t="s">
        <v>93</v>
      </c>
      <c r="B178" s="32" t="s">
        <v>133</v>
      </c>
      <c r="C178" s="32" t="s">
        <v>66</v>
      </c>
      <c r="D178" s="53">
        <f>D179</f>
        <v>791.921</v>
      </c>
      <c r="E178" s="53">
        <f>E179</f>
        <v>623.692</v>
      </c>
      <c r="F178" s="52">
        <f t="shared" si="6"/>
        <v>78.75684569546709</v>
      </c>
      <c r="G178" s="51">
        <f t="shared" si="7"/>
        <v>168.22900000000004</v>
      </c>
      <c r="H178" s="71"/>
    </row>
    <row r="179" spans="1:8" s="3" customFormat="1" ht="24" customHeight="1">
      <c r="A179" s="8" t="s">
        <v>48</v>
      </c>
      <c r="B179" s="32" t="s">
        <v>133</v>
      </c>
      <c r="C179" s="32" t="s">
        <v>49</v>
      </c>
      <c r="D179" s="51">
        <v>791.921</v>
      </c>
      <c r="E179" s="51">
        <v>623.692</v>
      </c>
      <c r="F179" s="52">
        <f t="shared" si="6"/>
        <v>78.75684569546709</v>
      </c>
      <c r="G179" s="51">
        <f t="shared" si="7"/>
        <v>168.22900000000004</v>
      </c>
      <c r="H179" s="71"/>
    </row>
    <row r="180" spans="1:8" s="3" customFormat="1" ht="15.75" customHeight="1">
      <c r="A180" s="8" t="s">
        <v>134</v>
      </c>
      <c r="B180" s="32" t="s">
        <v>135</v>
      </c>
      <c r="C180" s="32" t="s">
        <v>39</v>
      </c>
      <c r="D180" s="53">
        <f>D183+D184</f>
        <v>4837.378000000001</v>
      </c>
      <c r="E180" s="53">
        <f>E183+E184</f>
        <v>4413.743469999999</v>
      </c>
      <c r="F180" s="52">
        <f t="shared" si="6"/>
        <v>91.24247619268122</v>
      </c>
      <c r="G180" s="51">
        <f t="shared" si="7"/>
        <v>423.6345300000012</v>
      </c>
      <c r="H180" s="71"/>
    </row>
    <row r="181" spans="1:8" s="3" customFormat="1" ht="22.5" customHeight="1">
      <c r="A181" s="8" t="s">
        <v>54</v>
      </c>
      <c r="B181" s="32" t="s">
        <v>136</v>
      </c>
      <c r="C181" s="32" t="s">
        <v>39</v>
      </c>
      <c r="D181" s="53">
        <f>D182+D184</f>
        <v>4837.378000000001</v>
      </c>
      <c r="E181" s="53">
        <f>E182+E184</f>
        <v>4413.743469999999</v>
      </c>
      <c r="F181" s="52">
        <f t="shared" si="6"/>
        <v>91.24247619268122</v>
      </c>
      <c r="G181" s="51">
        <f t="shared" si="7"/>
        <v>423.6345300000012</v>
      </c>
      <c r="H181" s="71"/>
    </row>
    <row r="182" spans="1:8" s="3" customFormat="1" ht="21" customHeight="1">
      <c r="A182" s="8" t="s">
        <v>93</v>
      </c>
      <c r="B182" s="32" t="s">
        <v>136</v>
      </c>
      <c r="C182" s="32" t="s">
        <v>66</v>
      </c>
      <c r="D182" s="53">
        <f>D183</f>
        <v>1554.531</v>
      </c>
      <c r="E182" s="53">
        <f>E183</f>
        <v>1140.60041</v>
      </c>
      <c r="F182" s="52">
        <f t="shared" si="6"/>
        <v>73.37263843564394</v>
      </c>
      <c r="G182" s="51">
        <f t="shared" si="7"/>
        <v>413.93058999999994</v>
      </c>
      <c r="H182" s="71"/>
    </row>
    <row r="183" spans="1:8" s="3" customFormat="1" ht="27" customHeight="1">
      <c r="A183" s="8" t="s">
        <v>48</v>
      </c>
      <c r="B183" s="32" t="s">
        <v>136</v>
      </c>
      <c r="C183" s="32" t="s">
        <v>49</v>
      </c>
      <c r="D183" s="53">
        <v>1554.531</v>
      </c>
      <c r="E183" s="53">
        <v>1140.60041</v>
      </c>
      <c r="F183" s="52">
        <f t="shared" si="6"/>
        <v>73.37263843564394</v>
      </c>
      <c r="G183" s="51">
        <f t="shared" si="7"/>
        <v>413.93058999999994</v>
      </c>
      <c r="H183" s="71"/>
    </row>
    <row r="184" spans="1:8" s="3" customFormat="1" ht="19.5" customHeight="1">
      <c r="A184" s="8" t="s">
        <v>71</v>
      </c>
      <c r="B184" s="32" t="s">
        <v>136</v>
      </c>
      <c r="C184" s="32" t="s">
        <v>65</v>
      </c>
      <c r="D184" s="53">
        <f>D186+D185</f>
        <v>3282.847</v>
      </c>
      <c r="E184" s="53">
        <f>E186+E185</f>
        <v>3273.14306</v>
      </c>
      <c r="F184" s="52">
        <f t="shared" si="6"/>
        <v>99.70440474380925</v>
      </c>
      <c r="G184" s="51">
        <f t="shared" si="7"/>
        <v>9.70394000000033</v>
      </c>
      <c r="H184" s="71"/>
    </row>
    <row r="185" spans="1:8" s="3" customFormat="1" ht="23.25" customHeight="1">
      <c r="A185" s="8" t="s">
        <v>234</v>
      </c>
      <c r="B185" s="32" t="s">
        <v>136</v>
      </c>
      <c r="C185" s="32" t="s">
        <v>235</v>
      </c>
      <c r="D185" s="51">
        <v>2932.847</v>
      </c>
      <c r="E185" s="51">
        <v>2932.846</v>
      </c>
      <c r="F185" s="52">
        <f t="shared" si="6"/>
        <v>99.99996590343784</v>
      </c>
      <c r="G185" s="51">
        <f t="shared" si="7"/>
        <v>0.0010000000002037268</v>
      </c>
      <c r="H185" s="71"/>
    </row>
    <row r="186" spans="1:8" s="3" customFormat="1" ht="13.5" customHeight="1">
      <c r="A186" s="8" t="s">
        <v>77</v>
      </c>
      <c r="B186" s="32" t="s">
        <v>136</v>
      </c>
      <c r="C186" s="32" t="s">
        <v>78</v>
      </c>
      <c r="D186" s="51">
        <v>350</v>
      </c>
      <c r="E186" s="51">
        <v>340.29706</v>
      </c>
      <c r="F186" s="52">
        <f t="shared" si="6"/>
        <v>97.22773142857142</v>
      </c>
      <c r="G186" s="51">
        <f t="shared" si="7"/>
        <v>9.702940000000012</v>
      </c>
      <c r="H186" s="71"/>
    </row>
    <row r="187" spans="1:7" ht="17.25" customHeight="1">
      <c r="A187" s="15" t="s">
        <v>275</v>
      </c>
      <c r="B187" s="31" t="s">
        <v>278</v>
      </c>
      <c r="C187" s="31" t="s">
        <v>39</v>
      </c>
      <c r="D187" s="49">
        <f>SUM(D188)</f>
        <v>41019</v>
      </c>
      <c r="E187" s="49">
        <f>SUM(E188)</f>
        <v>29740.899999999998</v>
      </c>
      <c r="F187" s="50">
        <f t="shared" si="6"/>
        <v>72.50518052609766</v>
      </c>
      <c r="G187" s="49">
        <f t="shared" si="7"/>
        <v>11278.100000000002</v>
      </c>
    </row>
    <row r="188" spans="1:7" ht="29.25" customHeight="1">
      <c r="A188" s="20" t="s">
        <v>276</v>
      </c>
      <c r="B188" s="32" t="s">
        <v>279</v>
      </c>
      <c r="C188" s="32" t="s">
        <v>39</v>
      </c>
      <c r="D188" s="53">
        <f>SUM(D189+D194)</f>
        <v>41019</v>
      </c>
      <c r="E188" s="53">
        <f>SUM(E189+E194)</f>
        <v>29740.899999999998</v>
      </c>
      <c r="F188" s="52">
        <f t="shared" si="6"/>
        <v>72.50518052609766</v>
      </c>
      <c r="G188" s="51">
        <f t="shared" si="7"/>
        <v>11278.100000000002</v>
      </c>
    </row>
    <row r="189" spans="1:7" ht="61.5" customHeight="1">
      <c r="A189" s="20" t="s">
        <v>277</v>
      </c>
      <c r="B189" s="32" t="s">
        <v>280</v>
      </c>
      <c r="C189" s="32" t="s">
        <v>39</v>
      </c>
      <c r="D189" s="53">
        <f>SUM(D190)</f>
        <v>40198.62</v>
      </c>
      <c r="E189" s="53">
        <f>SUM(E190)</f>
        <v>29146.082</v>
      </c>
      <c r="F189" s="52">
        <f t="shared" si="6"/>
        <v>72.50518052609765</v>
      </c>
      <c r="G189" s="51">
        <f t="shared" si="7"/>
        <v>11052.538000000004</v>
      </c>
    </row>
    <row r="190" spans="1:7" ht="15.75" customHeight="1">
      <c r="A190" s="62" t="s">
        <v>71</v>
      </c>
      <c r="B190" s="32" t="s">
        <v>280</v>
      </c>
      <c r="C190" s="32" t="s">
        <v>65</v>
      </c>
      <c r="D190" s="53">
        <f>SUM(D191)</f>
        <v>40198.62</v>
      </c>
      <c r="E190" s="53">
        <f>SUM(E191)</f>
        <v>29146.082</v>
      </c>
      <c r="F190" s="52">
        <f t="shared" si="6"/>
        <v>72.50518052609765</v>
      </c>
      <c r="G190" s="51">
        <f t="shared" si="7"/>
        <v>11052.538000000004</v>
      </c>
    </row>
    <row r="191" spans="1:7" ht="16.5" customHeight="1">
      <c r="A191" s="62" t="s">
        <v>77</v>
      </c>
      <c r="B191" s="32" t="s">
        <v>280</v>
      </c>
      <c r="C191" s="32" t="s">
        <v>78</v>
      </c>
      <c r="D191" s="51">
        <v>40198.62</v>
      </c>
      <c r="E191" s="51">
        <v>29146.082</v>
      </c>
      <c r="F191" s="52">
        <f t="shared" si="6"/>
        <v>72.50518052609765</v>
      </c>
      <c r="G191" s="51">
        <f t="shared" si="7"/>
        <v>11052.538000000004</v>
      </c>
    </row>
    <row r="192" spans="1:9" ht="41.25" customHeight="1">
      <c r="A192" s="20" t="s">
        <v>282</v>
      </c>
      <c r="B192" s="32" t="s">
        <v>281</v>
      </c>
      <c r="C192" s="32" t="s">
        <v>39</v>
      </c>
      <c r="D192" s="53">
        <f>SUM(D193)</f>
        <v>820.38</v>
      </c>
      <c r="E192" s="53">
        <f>SUM(E193)</f>
        <v>594.818</v>
      </c>
      <c r="F192" s="52">
        <f t="shared" si="6"/>
        <v>72.50518052609766</v>
      </c>
      <c r="G192" s="51">
        <f t="shared" si="7"/>
        <v>225.562</v>
      </c>
      <c r="H192" s="65"/>
      <c r="I192" s="29"/>
    </row>
    <row r="193" spans="1:7" ht="18" customHeight="1">
      <c r="A193" s="62" t="s">
        <v>71</v>
      </c>
      <c r="B193" s="32" t="s">
        <v>281</v>
      </c>
      <c r="C193" s="32" t="s">
        <v>65</v>
      </c>
      <c r="D193" s="53">
        <f>SUM(D194)</f>
        <v>820.38</v>
      </c>
      <c r="E193" s="53">
        <f>SUM(E194)</f>
        <v>594.818</v>
      </c>
      <c r="F193" s="52">
        <f t="shared" si="6"/>
        <v>72.50518052609766</v>
      </c>
      <c r="G193" s="51">
        <f t="shared" si="7"/>
        <v>225.562</v>
      </c>
    </row>
    <row r="194" spans="1:7" ht="15" customHeight="1">
      <c r="A194" s="62" t="s">
        <v>77</v>
      </c>
      <c r="B194" s="32" t="s">
        <v>281</v>
      </c>
      <c r="C194" s="32" t="s">
        <v>78</v>
      </c>
      <c r="D194" s="51">
        <v>820.38</v>
      </c>
      <c r="E194" s="51">
        <v>594.818</v>
      </c>
      <c r="F194" s="52">
        <f t="shared" si="6"/>
        <v>72.50518052609766</v>
      </c>
      <c r="G194" s="51">
        <f t="shared" si="7"/>
        <v>225.562</v>
      </c>
    </row>
    <row r="195" spans="1:7" ht="39.75" customHeight="1">
      <c r="A195" s="28" t="s">
        <v>378</v>
      </c>
      <c r="B195" s="31" t="s">
        <v>137</v>
      </c>
      <c r="C195" s="31" t="s">
        <v>39</v>
      </c>
      <c r="D195" s="49">
        <f>D196+D201</f>
        <v>3978.9996300000003</v>
      </c>
      <c r="E195" s="49">
        <f>E196+E201</f>
        <v>3728.23643</v>
      </c>
      <c r="F195" s="54">
        <f t="shared" si="6"/>
        <v>93.69783304051224</v>
      </c>
      <c r="G195" s="55">
        <f t="shared" si="7"/>
        <v>250.76320000000032</v>
      </c>
    </row>
    <row r="196" spans="1:7" ht="39.75" customHeight="1" hidden="1">
      <c r="A196" s="7" t="s">
        <v>13</v>
      </c>
      <c r="B196" s="32" t="s">
        <v>138</v>
      </c>
      <c r="C196" s="32" t="s">
        <v>39</v>
      </c>
      <c r="D196" s="53">
        <f>D198</f>
        <v>0</v>
      </c>
      <c r="E196" s="53">
        <f>E198</f>
        <v>0</v>
      </c>
      <c r="F196" s="52" t="e">
        <f t="shared" si="6"/>
        <v>#DIV/0!</v>
      </c>
      <c r="G196" s="51">
        <f t="shared" si="7"/>
        <v>0</v>
      </c>
    </row>
    <row r="197" spans="1:7" ht="18.75" customHeight="1" hidden="1">
      <c r="A197" s="8" t="s">
        <v>139</v>
      </c>
      <c r="B197" s="32" t="s">
        <v>140</v>
      </c>
      <c r="C197" s="32" t="s">
        <v>39</v>
      </c>
      <c r="D197" s="53">
        <f>D198</f>
        <v>0</v>
      </c>
      <c r="E197" s="53">
        <f>E198</f>
        <v>0</v>
      </c>
      <c r="F197" s="52" t="e">
        <f t="shared" si="6"/>
        <v>#DIV/0!</v>
      </c>
      <c r="G197" s="51">
        <f t="shared" si="7"/>
        <v>0</v>
      </c>
    </row>
    <row r="198" spans="1:7" ht="25.5" customHeight="1" hidden="1">
      <c r="A198" s="8" t="s">
        <v>14</v>
      </c>
      <c r="B198" s="32" t="s">
        <v>141</v>
      </c>
      <c r="C198" s="32" t="s">
        <v>39</v>
      </c>
      <c r="D198" s="53">
        <f>D200</f>
        <v>0</v>
      </c>
      <c r="E198" s="53">
        <f>E200</f>
        <v>0</v>
      </c>
      <c r="F198" s="52" t="e">
        <f t="shared" si="6"/>
        <v>#DIV/0!</v>
      </c>
      <c r="G198" s="51">
        <f t="shared" si="7"/>
        <v>0</v>
      </c>
    </row>
    <row r="199" spans="1:7" ht="24.75" customHeight="1" hidden="1">
      <c r="A199" s="8" t="s">
        <v>72</v>
      </c>
      <c r="B199" s="32" t="s">
        <v>141</v>
      </c>
      <c r="C199" s="32" t="s">
        <v>73</v>
      </c>
      <c r="D199" s="53">
        <f>D200</f>
        <v>0</v>
      </c>
      <c r="E199" s="53">
        <f>E200</f>
        <v>0</v>
      </c>
      <c r="F199" s="52" t="e">
        <f t="shared" si="6"/>
        <v>#DIV/0!</v>
      </c>
      <c r="G199" s="51">
        <f t="shared" si="7"/>
        <v>0</v>
      </c>
    </row>
    <row r="200" spans="1:7" ht="12.75" hidden="1">
      <c r="A200" s="8" t="s">
        <v>44</v>
      </c>
      <c r="B200" s="32" t="s">
        <v>141</v>
      </c>
      <c r="C200" s="32" t="s">
        <v>63</v>
      </c>
      <c r="D200" s="51"/>
      <c r="E200" s="51"/>
      <c r="F200" s="52" t="e">
        <f t="shared" si="6"/>
        <v>#DIV/0!</v>
      </c>
      <c r="G200" s="51">
        <f t="shared" si="7"/>
        <v>0</v>
      </c>
    </row>
    <row r="201" spans="1:7" ht="15" customHeight="1">
      <c r="A201" s="7" t="s">
        <v>15</v>
      </c>
      <c r="B201" s="31" t="s">
        <v>142</v>
      </c>
      <c r="C201" s="31" t="s">
        <v>39</v>
      </c>
      <c r="D201" s="49">
        <f>SUM(D202)</f>
        <v>3978.9996300000003</v>
      </c>
      <c r="E201" s="49">
        <f>SUM(E202)</f>
        <v>3728.23643</v>
      </c>
      <c r="F201" s="54">
        <f t="shared" si="6"/>
        <v>93.69783304051224</v>
      </c>
      <c r="G201" s="55">
        <f t="shared" si="7"/>
        <v>250.76320000000032</v>
      </c>
    </row>
    <row r="202" spans="1:7" ht="17.25" customHeight="1">
      <c r="A202" s="8" t="s">
        <v>143</v>
      </c>
      <c r="B202" s="32" t="s">
        <v>144</v>
      </c>
      <c r="C202" s="32" t="s">
        <v>39</v>
      </c>
      <c r="D202" s="53">
        <f>SUM(D203+D208)</f>
        <v>3978.9996300000003</v>
      </c>
      <c r="E202" s="53">
        <f>SUM(E203+E208)</f>
        <v>3728.23643</v>
      </c>
      <c r="F202" s="52">
        <f t="shared" si="6"/>
        <v>93.69783304051224</v>
      </c>
      <c r="G202" s="51">
        <f t="shared" si="7"/>
        <v>250.76320000000032</v>
      </c>
    </row>
    <row r="203" spans="1:7" ht="12.75">
      <c r="A203" s="8" t="s">
        <v>55</v>
      </c>
      <c r="B203" s="32" t="s">
        <v>145</v>
      </c>
      <c r="C203" s="32" t="s">
        <v>39</v>
      </c>
      <c r="D203" s="53">
        <f>SUM(D204+D206)</f>
        <v>2763.489</v>
      </c>
      <c r="E203" s="53">
        <f>SUM(E204+E206)</f>
        <v>2516.94918</v>
      </c>
      <c r="F203" s="52">
        <f t="shared" si="6"/>
        <v>91.07867554385055</v>
      </c>
      <c r="G203" s="51">
        <f t="shared" si="7"/>
        <v>246.53981999999996</v>
      </c>
    </row>
    <row r="204" spans="1:7" ht="24">
      <c r="A204" s="8" t="s">
        <v>93</v>
      </c>
      <c r="B204" s="32" t="s">
        <v>145</v>
      </c>
      <c r="C204" s="32" t="s">
        <v>66</v>
      </c>
      <c r="D204" s="53">
        <f>D205</f>
        <v>2180</v>
      </c>
      <c r="E204" s="53">
        <f>E205</f>
        <v>1933.50865</v>
      </c>
      <c r="F204" s="52">
        <f t="shared" si="6"/>
        <v>88.69305733944954</v>
      </c>
      <c r="G204" s="51">
        <f t="shared" si="7"/>
        <v>246.49135</v>
      </c>
    </row>
    <row r="205" spans="1:7" ht="24">
      <c r="A205" s="8" t="s">
        <v>48</v>
      </c>
      <c r="B205" s="32" t="s">
        <v>145</v>
      </c>
      <c r="C205" s="32" t="s">
        <v>49</v>
      </c>
      <c r="D205" s="51">
        <v>2180</v>
      </c>
      <c r="E205" s="51">
        <f>1717.99206+215.51659</f>
        <v>1933.50865</v>
      </c>
      <c r="F205" s="52">
        <f t="shared" si="6"/>
        <v>88.69305733944954</v>
      </c>
      <c r="G205" s="51">
        <f t="shared" si="7"/>
        <v>246.49135</v>
      </c>
    </row>
    <row r="206" spans="1:7" ht="12.75">
      <c r="A206" s="8" t="s">
        <v>71</v>
      </c>
      <c r="B206" s="32" t="s">
        <v>145</v>
      </c>
      <c r="C206" s="32" t="s">
        <v>65</v>
      </c>
      <c r="D206" s="53">
        <f>D207</f>
        <v>583.489</v>
      </c>
      <c r="E206" s="53">
        <f>E207</f>
        <v>583.44053</v>
      </c>
      <c r="F206" s="52">
        <f t="shared" si="6"/>
        <v>99.99169307390541</v>
      </c>
      <c r="G206" s="51">
        <f t="shared" si="7"/>
        <v>0.04847000000006574</v>
      </c>
    </row>
    <row r="207" spans="1:7" ht="24">
      <c r="A207" s="8" t="s">
        <v>8</v>
      </c>
      <c r="B207" s="32" t="s">
        <v>145</v>
      </c>
      <c r="C207" s="32" t="s">
        <v>2</v>
      </c>
      <c r="D207" s="51">
        <v>583.489</v>
      </c>
      <c r="E207" s="51">
        <v>583.44053</v>
      </c>
      <c r="F207" s="52">
        <f t="shared" si="6"/>
        <v>99.99169307390541</v>
      </c>
      <c r="G207" s="51">
        <f t="shared" si="7"/>
        <v>0.04847000000006574</v>
      </c>
    </row>
    <row r="208" spans="1:7" ht="12.75">
      <c r="A208" s="8" t="s">
        <v>80</v>
      </c>
      <c r="B208" s="32" t="s">
        <v>146</v>
      </c>
      <c r="C208" s="32" t="s">
        <v>39</v>
      </c>
      <c r="D208" s="53">
        <f>D212+D209</f>
        <v>1215.51063</v>
      </c>
      <c r="E208" s="53">
        <f>E212+E209</f>
        <v>1211.28725</v>
      </c>
      <c r="F208" s="52">
        <f t="shared" si="6"/>
        <v>99.65254273424166</v>
      </c>
      <c r="G208" s="51">
        <f t="shared" si="7"/>
        <v>4.223379999999906</v>
      </c>
    </row>
    <row r="209" spans="1:7" ht="24">
      <c r="A209" s="8" t="s">
        <v>93</v>
      </c>
      <c r="B209" s="32" t="s">
        <v>146</v>
      </c>
      <c r="C209" s="32" t="s">
        <v>66</v>
      </c>
      <c r="D209" s="53">
        <f>SUM(D210)</f>
        <v>252.3</v>
      </c>
      <c r="E209" s="53">
        <f>SUM(E210)</f>
        <v>252.3</v>
      </c>
      <c r="F209" s="52">
        <f t="shared" si="6"/>
        <v>100</v>
      </c>
      <c r="G209" s="51">
        <f t="shared" si="7"/>
        <v>0</v>
      </c>
    </row>
    <row r="210" spans="1:7" ht="24">
      <c r="A210" s="8" t="s">
        <v>48</v>
      </c>
      <c r="B210" s="32" t="s">
        <v>146</v>
      </c>
      <c r="C210" s="32" t="s">
        <v>49</v>
      </c>
      <c r="D210" s="51">
        <v>252.3</v>
      </c>
      <c r="E210" s="51">
        <v>252.3</v>
      </c>
      <c r="F210" s="52">
        <f t="shared" si="6"/>
        <v>100</v>
      </c>
      <c r="G210" s="51">
        <f t="shared" si="7"/>
        <v>0</v>
      </c>
    </row>
    <row r="211" spans="1:7" ht="22.5" customHeight="1">
      <c r="A211" s="8" t="s">
        <v>72</v>
      </c>
      <c r="B211" s="32" t="s">
        <v>146</v>
      </c>
      <c r="C211" s="32" t="s">
        <v>73</v>
      </c>
      <c r="D211" s="53">
        <f>D212</f>
        <v>963.21063</v>
      </c>
      <c r="E211" s="53">
        <f>E212</f>
        <v>958.98725</v>
      </c>
      <c r="F211" s="52">
        <f t="shared" si="6"/>
        <v>99.56153100179138</v>
      </c>
      <c r="G211" s="51">
        <f t="shared" si="7"/>
        <v>4.22338000000002</v>
      </c>
    </row>
    <row r="212" spans="1:7" ht="17.25" customHeight="1">
      <c r="A212" s="8" t="s">
        <v>44</v>
      </c>
      <c r="B212" s="32" t="s">
        <v>146</v>
      </c>
      <c r="C212" s="32" t="s">
        <v>63</v>
      </c>
      <c r="D212" s="51">
        <v>963.21063</v>
      </c>
      <c r="E212" s="51">
        <v>958.98725</v>
      </c>
      <c r="F212" s="52">
        <f t="shared" si="6"/>
        <v>99.56153100179138</v>
      </c>
      <c r="G212" s="51">
        <f t="shared" si="7"/>
        <v>4.22338000000002</v>
      </c>
    </row>
    <row r="213" spans="1:7" ht="36">
      <c r="A213" s="28" t="s">
        <v>379</v>
      </c>
      <c r="B213" s="31" t="s">
        <v>147</v>
      </c>
      <c r="C213" s="31" t="s">
        <v>39</v>
      </c>
      <c r="D213" s="49">
        <f>D215</f>
        <v>104</v>
      </c>
      <c r="E213" s="49">
        <f>E215</f>
        <v>103.312</v>
      </c>
      <c r="F213" s="50">
        <f t="shared" si="6"/>
        <v>99.33846153846153</v>
      </c>
      <c r="G213" s="49">
        <f t="shared" si="7"/>
        <v>0.6880000000000024</v>
      </c>
    </row>
    <row r="214" spans="1:7" ht="18" customHeight="1">
      <c r="A214" s="8" t="s">
        <v>148</v>
      </c>
      <c r="B214" s="32" t="s">
        <v>149</v>
      </c>
      <c r="C214" s="32" t="s">
        <v>39</v>
      </c>
      <c r="D214" s="53">
        <f aca="true" t="shared" si="11" ref="D214:E216">D215</f>
        <v>104</v>
      </c>
      <c r="E214" s="53">
        <f t="shared" si="11"/>
        <v>103.312</v>
      </c>
      <c r="F214" s="56">
        <f aca="true" t="shared" si="12" ref="F214:F276">E214*100/D214</f>
        <v>99.33846153846153</v>
      </c>
      <c r="G214" s="53">
        <f aca="true" t="shared" si="13" ref="G214:G276">D214-E214</f>
        <v>0.6880000000000024</v>
      </c>
    </row>
    <row r="215" spans="1:7" ht="19.5" customHeight="1">
      <c r="A215" s="8" t="s">
        <v>16</v>
      </c>
      <c r="B215" s="32" t="s">
        <v>150</v>
      </c>
      <c r="C215" s="32" t="s">
        <v>39</v>
      </c>
      <c r="D215" s="53">
        <f>D216+D218</f>
        <v>104</v>
      </c>
      <c r="E215" s="53">
        <f>E216+E218</f>
        <v>103.312</v>
      </c>
      <c r="F215" s="56">
        <f t="shared" si="12"/>
        <v>99.33846153846153</v>
      </c>
      <c r="G215" s="53">
        <f t="shared" si="13"/>
        <v>0.6880000000000024</v>
      </c>
    </row>
    <row r="216" spans="1:7" ht="24.75" customHeight="1">
      <c r="A216" s="8" t="s">
        <v>93</v>
      </c>
      <c r="B216" s="32" t="s">
        <v>150</v>
      </c>
      <c r="C216" s="32" t="s">
        <v>66</v>
      </c>
      <c r="D216" s="53">
        <f t="shared" si="11"/>
        <v>80</v>
      </c>
      <c r="E216" s="53">
        <f t="shared" si="11"/>
        <v>79.312</v>
      </c>
      <c r="F216" s="56">
        <f t="shared" si="12"/>
        <v>99.14</v>
      </c>
      <c r="G216" s="53">
        <f t="shared" si="13"/>
        <v>0.6880000000000024</v>
      </c>
    </row>
    <row r="217" spans="1:7" ht="24" customHeight="1">
      <c r="A217" s="8" t="s">
        <v>48</v>
      </c>
      <c r="B217" s="32" t="s">
        <v>150</v>
      </c>
      <c r="C217" s="32" t="s">
        <v>49</v>
      </c>
      <c r="D217" s="53">
        <v>80</v>
      </c>
      <c r="E217" s="53">
        <v>79.312</v>
      </c>
      <c r="F217" s="56">
        <f t="shared" si="12"/>
        <v>99.14</v>
      </c>
      <c r="G217" s="53">
        <f t="shared" si="13"/>
        <v>0.6880000000000024</v>
      </c>
    </row>
    <row r="218" spans="1:7" ht="24" customHeight="1">
      <c r="A218" s="8" t="s">
        <v>67</v>
      </c>
      <c r="B218" s="39" t="s">
        <v>150</v>
      </c>
      <c r="C218" s="39" t="s">
        <v>68</v>
      </c>
      <c r="D218" s="60">
        <f>D219</f>
        <v>24</v>
      </c>
      <c r="E218" s="60">
        <f>E219</f>
        <v>24</v>
      </c>
      <c r="F218" s="56">
        <f>E218*100/D218</f>
        <v>100</v>
      </c>
      <c r="G218" s="53">
        <f>D218-E218</f>
        <v>0</v>
      </c>
    </row>
    <row r="219" spans="1:7" ht="24" customHeight="1">
      <c r="A219" s="42" t="s">
        <v>342</v>
      </c>
      <c r="B219" s="39" t="s">
        <v>150</v>
      </c>
      <c r="C219" s="39" t="s">
        <v>341</v>
      </c>
      <c r="D219" s="53">
        <v>24</v>
      </c>
      <c r="E219" s="53">
        <v>24</v>
      </c>
      <c r="F219" s="56">
        <f>E219*100/D219</f>
        <v>100</v>
      </c>
      <c r="G219" s="53">
        <f>D219-E219</f>
        <v>0</v>
      </c>
    </row>
    <row r="220" spans="1:7" ht="26.25" customHeight="1">
      <c r="A220" s="28" t="s">
        <v>380</v>
      </c>
      <c r="B220" s="31" t="s">
        <v>151</v>
      </c>
      <c r="C220" s="31" t="s">
        <v>39</v>
      </c>
      <c r="D220" s="49">
        <f>D221+D242+D247</f>
        <v>23394</v>
      </c>
      <c r="E220" s="49">
        <f>E221+E242+E247</f>
        <v>21870.702</v>
      </c>
      <c r="F220" s="50">
        <f t="shared" si="12"/>
        <v>93.48850987432675</v>
      </c>
      <c r="G220" s="49">
        <f t="shared" si="13"/>
        <v>1523.2979999999989</v>
      </c>
    </row>
    <row r="221" spans="1:7" ht="24">
      <c r="A221" s="7" t="s">
        <v>56</v>
      </c>
      <c r="B221" s="32" t="s">
        <v>152</v>
      </c>
      <c r="C221" s="32" t="s">
        <v>39</v>
      </c>
      <c r="D221" s="53">
        <f>D225+D229+D235+D237+D230</f>
        <v>13504.173999999999</v>
      </c>
      <c r="E221" s="53">
        <f>E225+E229+E235+E237+E230</f>
        <v>12531.825</v>
      </c>
      <c r="F221" s="52">
        <f t="shared" si="12"/>
        <v>92.79964105912735</v>
      </c>
      <c r="G221" s="51">
        <f t="shared" si="13"/>
        <v>972.3489999999983</v>
      </c>
    </row>
    <row r="222" spans="1:7" ht="12.75">
      <c r="A222" s="8" t="s">
        <v>153</v>
      </c>
      <c r="B222" s="32" t="s">
        <v>154</v>
      </c>
      <c r="C222" s="32" t="s">
        <v>39</v>
      </c>
      <c r="D222" s="53">
        <f>D223</f>
        <v>602.262</v>
      </c>
      <c r="E222" s="53">
        <f>E223</f>
        <v>602.262</v>
      </c>
      <c r="F222" s="52">
        <f t="shared" si="12"/>
        <v>100</v>
      </c>
      <c r="G222" s="51">
        <f t="shared" si="13"/>
        <v>0</v>
      </c>
    </row>
    <row r="223" spans="1:7" ht="22.5" customHeight="1">
      <c r="A223" s="8" t="s">
        <v>17</v>
      </c>
      <c r="B223" s="32" t="s">
        <v>155</v>
      </c>
      <c r="C223" s="32" t="s">
        <v>39</v>
      </c>
      <c r="D223" s="53">
        <f>D225</f>
        <v>602.262</v>
      </c>
      <c r="E223" s="53">
        <f>E225</f>
        <v>602.262</v>
      </c>
      <c r="F223" s="52">
        <f t="shared" si="12"/>
        <v>100</v>
      </c>
      <c r="G223" s="51">
        <f t="shared" si="13"/>
        <v>0</v>
      </c>
    </row>
    <row r="224" spans="1:7" ht="23.25" customHeight="1">
      <c r="A224" s="8" t="s">
        <v>93</v>
      </c>
      <c r="B224" s="32" t="s">
        <v>155</v>
      </c>
      <c r="C224" s="32" t="s">
        <v>66</v>
      </c>
      <c r="D224" s="53">
        <f>D225</f>
        <v>602.262</v>
      </c>
      <c r="E224" s="53">
        <f>E225</f>
        <v>602.262</v>
      </c>
      <c r="F224" s="52">
        <f t="shared" si="12"/>
        <v>100</v>
      </c>
      <c r="G224" s="51">
        <f t="shared" si="13"/>
        <v>0</v>
      </c>
    </row>
    <row r="225" spans="1:7" ht="24">
      <c r="A225" s="8" t="s">
        <v>48</v>
      </c>
      <c r="B225" s="32" t="s">
        <v>155</v>
      </c>
      <c r="C225" s="32" t="s">
        <v>49</v>
      </c>
      <c r="D225" s="51">
        <v>602.262</v>
      </c>
      <c r="E225" s="51">
        <v>602.262</v>
      </c>
      <c r="F225" s="52">
        <f t="shared" si="12"/>
        <v>100</v>
      </c>
      <c r="G225" s="51">
        <f t="shared" si="13"/>
        <v>0</v>
      </c>
    </row>
    <row r="226" spans="1:7" ht="24">
      <c r="A226" s="8" t="s">
        <v>156</v>
      </c>
      <c r="B226" s="32" t="s">
        <v>157</v>
      </c>
      <c r="C226" s="32" t="s">
        <v>39</v>
      </c>
      <c r="D226" s="53">
        <f>D227</f>
        <v>4341.099</v>
      </c>
      <c r="E226" s="53">
        <f>E227</f>
        <v>3607.06</v>
      </c>
      <c r="F226" s="52">
        <f t="shared" si="12"/>
        <v>83.0909407963283</v>
      </c>
      <c r="G226" s="51">
        <f t="shared" si="13"/>
        <v>734.0390000000002</v>
      </c>
    </row>
    <row r="227" spans="1:7" ht="24" customHeight="1">
      <c r="A227" s="8" t="s">
        <v>17</v>
      </c>
      <c r="B227" s="32" t="s">
        <v>158</v>
      </c>
      <c r="C227" s="32" t="s">
        <v>39</v>
      </c>
      <c r="D227" s="53">
        <f>D229+D230</f>
        <v>4341.099</v>
      </c>
      <c r="E227" s="53">
        <f>E229+E230</f>
        <v>3607.06</v>
      </c>
      <c r="F227" s="52">
        <f t="shared" si="12"/>
        <v>83.0909407963283</v>
      </c>
      <c r="G227" s="51">
        <f t="shared" si="13"/>
        <v>734.0390000000002</v>
      </c>
    </row>
    <row r="228" spans="1:7" ht="22.5" customHeight="1">
      <c r="A228" s="8" t="s">
        <v>93</v>
      </c>
      <c r="B228" s="32" t="s">
        <v>158</v>
      </c>
      <c r="C228" s="32" t="s">
        <v>66</v>
      </c>
      <c r="D228" s="53">
        <f>D229</f>
        <v>4341.099</v>
      </c>
      <c r="E228" s="53">
        <f>E229</f>
        <v>3607.06</v>
      </c>
      <c r="F228" s="52">
        <f t="shared" si="12"/>
        <v>83.0909407963283</v>
      </c>
      <c r="G228" s="51">
        <f t="shared" si="13"/>
        <v>734.0390000000002</v>
      </c>
    </row>
    <row r="229" spans="1:7" ht="22.5" customHeight="1">
      <c r="A229" s="8" t="s">
        <v>48</v>
      </c>
      <c r="B229" s="32" t="s">
        <v>158</v>
      </c>
      <c r="C229" s="32" t="s">
        <v>49</v>
      </c>
      <c r="D229" s="51">
        <v>4341.099</v>
      </c>
      <c r="E229" s="51">
        <v>3607.06</v>
      </c>
      <c r="F229" s="52">
        <f t="shared" si="12"/>
        <v>83.0909407963283</v>
      </c>
      <c r="G229" s="51">
        <f t="shared" si="13"/>
        <v>734.0390000000002</v>
      </c>
    </row>
    <row r="230" spans="1:7" ht="22.5" customHeight="1" hidden="1">
      <c r="A230" s="13" t="s">
        <v>45</v>
      </c>
      <c r="B230" s="32" t="s">
        <v>158</v>
      </c>
      <c r="C230" s="32" t="s">
        <v>74</v>
      </c>
      <c r="D230" s="53">
        <f>SUM(D231)</f>
        <v>0</v>
      </c>
      <c r="E230" s="53">
        <f>SUM(E231)</f>
        <v>0</v>
      </c>
      <c r="F230" s="52" t="e">
        <f t="shared" si="12"/>
        <v>#DIV/0!</v>
      </c>
      <c r="G230" s="51">
        <f t="shared" si="13"/>
        <v>0</v>
      </c>
    </row>
    <row r="231" spans="1:7" ht="18" customHeight="1" hidden="1">
      <c r="A231" s="13" t="s">
        <v>307</v>
      </c>
      <c r="B231" s="32" t="s">
        <v>158</v>
      </c>
      <c r="C231" s="32" t="s">
        <v>6</v>
      </c>
      <c r="D231" s="51">
        <v>0</v>
      </c>
      <c r="E231" s="51">
        <v>0</v>
      </c>
      <c r="F231" s="52" t="e">
        <f t="shared" si="12"/>
        <v>#DIV/0!</v>
      </c>
      <c r="G231" s="51">
        <f t="shared" si="13"/>
        <v>0</v>
      </c>
    </row>
    <row r="232" spans="1:7" ht="12.75">
      <c r="A232" s="8" t="s">
        <v>159</v>
      </c>
      <c r="B232" s="32" t="s">
        <v>160</v>
      </c>
      <c r="C232" s="32" t="s">
        <v>39</v>
      </c>
      <c r="D232" s="53">
        <f>D233</f>
        <v>1090</v>
      </c>
      <c r="E232" s="53">
        <f>E233</f>
        <v>1085.29</v>
      </c>
      <c r="F232" s="52">
        <f t="shared" si="12"/>
        <v>99.56788990825689</v>
      </c>
      <c r="G232" s="51">
        <f t="shared" si="13"/>
        <v>4.710000000000036</v>
      </c>
    </row>
    <row r="233" spans="1:7" ht="12.75">
      <c r="A233" s="8" t="s">
        <v>17</v>
      </c>
      <c r="B233" s="32" t="s">
        <v>161</v>
      </c>
      <c r="C233" s="32" t="s">
        <v>39</v>
      </c>
      <c r="D233" s="53">
        <f>D235</f>
        <v>1090</v>
      </c>
      <c r="E233" s="53">
        <f>E235</f>
        <v>1085.29</v>
      </c>
      <c r="F233" s="52">
        <f t="shared" si="12"/>
        <v>99.56788990825689</v>
      </c>
      <c r="G233" s="51">
        <f t="shared" si="13"/>
        <v>4.710000000000036</v>
      </c>
    </row>
    <row r="234" spans="1:7" ht="27.75" customHeight="1">
      <c r="A234" s="8" t="s">
        <v>93</v>
      </c>
      <c r="B234" s="32" t="s">
        <v>161</v>
      </c>
      <c r="C234" s="32" t="s">
        <v>66</v>
      </c>
      <c r="D234" s="53">
        <f>D235</f>
        <v>1090</v>
      </c>
      <c r="E234" s="53">
        <f>E235</f>
        <v>1085.29</v>
      </c>
      <c r="F234" s="52">
        <f t="shared" si="12"/>
        <v>99.56788990825689</v>
      </c>
      <c r="G234" s="51">
        <f t="shared" si="13"/>
        <v>4.710000000000036</v>
      </c>
    </row>
    <row r="235" spans="1:7" ht="21.75" customHeight="1">
      <c r="A235" s="8" t="s">
        <v>48</v>
      </c>
      <c r="B235" s="32" t="s">
        <v>161</v>
      </c>
      <c r="C235" s="32" t="s">
        <v>49</v>
      </c>
      <c r="D235" s="51">
        <v>1090</v>
      </c>
      <c r="E235" s="51">
        <v>1085.29</v>
      </c>
      <c r="F235" s="52">
        <f t="shared" si="12"/>
        <v>99.56788990825689</v>
      </c>
      <c r="G235" s="51">
        <f t="shared" si="13"/>
        <v>4.710000000000036</v>
      </c>
    </row>
    <row r="236" spans="1:7" ht="13.5" customHeight="1">
      <c r="A236" s="8" t="s">
        <v>162</v>
      </c>
      <c r="B236" s="32" t="s">
        <v>163</v>
      </c>
      <c r="C236" s="32" t="s">
        <v>39</v>
      </c>
      <c r="D236" s="53">
        <f>D237</f>
        <v>7470.813</v>
      </c>
      <c r="E236" s="53">
        <f>E237</f>
        <v>7237.213</v>
      </c>
      <c r="F236" s="52">
        <f t="shared" si="12"/>
        <v>96.87316494202169</v>
      </c>
      <c r="G236" s="51">
        <f t="shared" si="13"/>
        <v>233.60000000000036</v>
      </c>
    </row>
    <row r="237" spans="1:7" ht="28.5" customHeight="1">
      <c r="A237" s="8" t="s">
        <v>17</v>
      </c>
      <c r="B237" s="32" t="s">
        <v>164</v>
      </c>
      <c r="C237" s="32" t="s">
        <v>39</v>
      </c>
      <c r="D237" s="53">
        <f>D239+D240</f>
        <v>7470.813</v>
      </c>
      <c r="E237" s="53">
        <f>E239+E240</f>
        <v>7237.213</v>
      </c>
      <c r="F237" s="52">
        <f t="shared" si="12"/>
        <v>96.87316494202169</v>
      </c>
      <c r="G237" s="51">
        <f t="shared" si="13"/>
        <v>233.60000000000036</v>
      </c>
    </row>
    <row r="238" spans="1:7" ht="24">
      <c r="A238" s="8" t="s">
        <v>93</v>
      </c>
      <c r="B238" s="32" t="s">
        <v>164</v>
      </c>
      <c r="C238" s="32" t="s">
        <v>66</v>
      </c>
      <c r="D238" s="53">
        <f>D239</f>
        <v>6695.813</v>
      </c>
      <c r="E238" s="53">
        <f>E239</f>
        <v>6462.213</v>
      </c>
      <c r="F238" s="52">
        <f t="shared" si="12"/>
        <v>96.51125262906834</v>
      </c>
      <c r="G238" s="51">
        <f t="shared" si="13"/>
        <v>233.60000000000036</v>
      </c>
    </row>
    <row r="239" spans="1:7" ht="24">
      <c r="A239" s="8" t="s">
        <v>48</v>
      </c>
      <c r="B239" s="32" t="s">
        <v>164</v>
      </c>
      <c r="C239" s="32" t="s">
        <v>49</v>
      </c>
      <c r="D239" s="51">
        <v>6695.813</v>
      </c>
      <c r="E239" s="51">
        <v>6462.213</v>
      </c>
      <c r="F239" s="52">
        <f t="shared" si="12"/>
        <v>96.51125262906834</v>
      </c>
      <c r="G239" s="51">
        <f t="shared" si="13"/>
        <v>233.60000000000036</v>
      </c>
    </row>
    <row r="240" spans="1:7" ht="24">
      <c r="A240" s="23" t="s">
        <v>300</v>
      </c>
      <c r="B240" s="32" t="s">
        <v>164</v>
      </c>
      <c r="C240" s="32" t="s">
        <v>302</v>
      </c>
      <c r="D240" s="51">
        <f>D241</f>
        <v>775</v>
      </c>
      <c r="E240" s="51">
        <f>E241</f>
        <v>775</v>
      </c>
      <c r="F240" s="52">
        <f t="shared" si="12"/>
        <v>100</v>
      </c>
      <c r="G240" s="51">
        <f t="shared" si="13"/>
        <v>0</v>
      </c>
    </row>
    <row r="241" spans="1:7" ht="12.75">
      <c r="A241" s="24" t="s">
        <v>301</v>
      </c>
      <c r="B241" s="32" t="s">
        <v>164</v>
      </c>
      <c r="C241" s="32" t="s">
        <v>303</v>
      </c>
      <c r="D241" s="51">
        <v>775</v>
      </c>
      <c r="E241" s="51">
        <v>775</v>
      </c>
      <c r="F241" s="52">
        <f t="shared" si="12"/>
        <v>100</v>
      </c>
      <c r="G241" s="51">
        <f t="shared" si="13"/>
        <v>0</v>
      </c>
    </row>
    <row r="242" spans="1:7" ht="21" customHeight="1">
      <c r="A242" s="7" t="s">
        <v>18</v>
      </c>
      <c r="B242" s="31" t="s">
        <v>165</v>
      </c>
      <c r="C242" s="31" t="s">
        <v>39</v>
      </c>
      <c r="D242" s="49">
        <f>D246</f>
        <v>1235</v>
      </c>
      <c r="E242" s="49">
        <f>E246</f>
        <v>1217.226</v>
      </c>
      <c r="F242" s="50">
        <f t="shared" si="12"/>
        <v>98.5608097165992</v>
      </c>
      <c r="G242" s="49">
        <f t="shared" si="13"/>
        <v>17.773999999999887</v>
      </c>
    </row>
    <row r="243" spans="1:7" ht="24">
      <c r="A243" s="8" t="s">
        <v>166</v>
      </c>
      <c r="B243" s="32" t="s">
        <v>167</v>
      </c>
      <c r="C243" s="32" t="s">
        <v>39</v>
      </c>
      <c r="D243" s="53">
        <f>D244</f>
        <v>1235</v>
      </c>
      <c r="E243" s="53">
        <f>E244</f>
        <v>1217.226</v>
      </c>
      <c r="F243" s="56">
        <f t="shared" si="12"/>
        <v>98.5608097165992</v>
      </c>
      <c r="G243" s="53">
        <f t="shared" si="13"/>
        <v>17.773999999999887</v>
      </c>
    </row>
    <row r="244" spans="1:7" ht="12.75">
      <c r="A244" s="8" t="s">
        <v>19</v>
      </c>
      <c r="B244" s="32" t="s">
        <v>168</v>
      </c>
      <c r="C244" s="32" t="s">
        <v>39</v>
      </c>
      <c r="D244" s="53">
        <f>D246</f>
        <v>1235</v>
      </c>
      <c r="E244" s="53">
        <f>E246</f>
        <v>1217.226</v>
      </c>
      <c r="F244" s="56">
        <f t="shared" si="12"/>
        <v>98.5608097165992</v>
      </c>
      <c r="G244" s="53">
        <f t="shared" si="13"/>
        <v>17.773999999999887</v>
      </c>
    </row>
    <row r="245" spans="1:7" ht="26.25" customHeight="1">
      <c r="A245" s="8" t="s">
        <v>93</v>
      </c>
      <c r="B245" s="32" t="s">
        <v>168</v>
      </c>
      <c r="C245" s="32" t="s">
        <v>66</v>
      </c>
      <c r="D245" s="53">
        <f>D246</f>
        <v>1235</v>
      </c>
      <c r="E245" s="53">
        <f>E246</f>
        <v>1217.226</v>
      </c>
      <c r="F245" s="56">
        <f t="shared" si="12"/>
        <v>98.5608097165992</v>
      </c>
      <c r="G245" s="53">
        <f t="shared" si="13"/>
        <v>17.773999999999887</v>
      </c>
    </row>
    <row r="246" spans="1:7" ht="24" customHeight="1">
      <c r="A246" s="8" t="s">
        <v>48</v>
      </c>
      <c r="B246" s="32" t="s">
        <v>168</v>
      </c>
      <c r="C246" s="32" t="s">
        <v>49</v>
      </c>
      <c r="D246" s="53">
        <v>1235</v>
      </c>
      <c r="E246" s="53">
        <v>1217.226</v>
      </c>
      <c r="F246" s="56">
        <f t="shared" si="12"/>
        <v>98.5608097165992</v>
      </c>
      <c r="G246" s="53">
        <f t="shared" si="13"/>
        <v>17.773999999999887</v>
      </c>
    </row>
    <row r="247" spans="1:7" ht="27" customHeight="1">
      <c r="A247" s="7" t="s">
        <v>20</v>
      </c>
      <c r="B247" s="31" t="s">
        <v>169</v>
      </c>
      <c r="C247" s="31" t="s">
        <v>39</v>
      </c>
      <c r="D247" s="49">
        <f>D249</f>
        <v>8654.826</v>
      </c>
      <c r="E247" s="49">
        <f>E249</f>
        <v>8121.651</v>
      </c>
      <c r="F247" s="50">
        <f t="shared" si="12"/>
        <v>93.8395641922784</v>
      </c>
      <c r="G247" s="49">
        <f t="shared" si="13"/>
        <v>533.1749999999993</v>
      </c>
    </row>
    <row r="248" spans="1:7" ht="17.25" customHeight="1">
      <c r="A248" s="8" t="s">
        <v>170</v>
      </c>
      <c r="B248" s="32" t="s">
        <v>171</v>
      </c>
      <c r="C248" s="32" t="s">
        <v>39</v>
      </c>
      <c r="D248" s="53">
        <f>D249</f>
        <v>8654.826</v>
      </c>
      <c r="E248" s="53">
        <f>E249</f>
        <v>8121.651</v>
      </c>
      <c r="F248" s="52">
        <f t="shared" si="12"/>
        <v>93.8395641922784</v>
      </c>
      <c r="G248" s="51">
        <f t="shared" si="13"/>
        <v>533.1749999999993</v>
      </c>
    </row>
    <row r="249" spans="1:7" ht="24.75" customHeight="1">
      <c r="A249" s="8" t="s">
        <v>46</v>
      </c>
      <c r="B249" s="32" t="s">
        <v>172</v>
      </c>
      <c r="C249" s="32" t="s">
        <v>39</v>
      </c>
      <c r="D249" s="53">
        <f>D251</f>
        <v>8654.826</v>
      </c>
      <c r="E249" s="53">
        <f>E251</f>
        <v>8121.651</v>
      </c>
      <c r="F249" s="52">
        <f t="shared" si="12"/>
        <v>93.8395641922784</v>
      </c>
      <c r="G249" s="51">
        <f t="shared" si="13"/>
        <v>533.1749999999993</v>
      </c>
    </row>
    <row r="250" spans="1:7" ht="26.25" customHeight="1">
      <c r="A250" s="8" t="s">
        <v>93</v>
      </c>
      <c r="B250" s="32" t="s">
        <v>172</v>
      </c>
      <c r="C250" s="32" t="s">
        <v>66</v>
      </c>
      <c r="D250" s="53">
        <f>D251</f>
        <v>8654.826</v>
      </c>
      <c r="E250" s="53">
        <f>E251</f>
        <v>8121.651</v>
      </c>
      <c r="F250" s="52">
        <f t="shared" si="12"/>
        <v>93.8395641922784</v>
      </c>
      <c r="G250" s="51">
        <f t="shared" si="13"/>
        <v>533.1749999999993</v>
      </c>
    </row>
    <row r="251" spans="1:7" ht="26.25" customHeight="1">
      <c r="A251" s="8" t="s">
        <v>48</v>
      </c>
      <c r="B251" s="32" t="s">
        <v>172</v>
      </c>
      <c r="C251" s="32" t="s">
        <v>49</v>
      </c>
      <c r="D251" s="51">
        <v>8654.826</v>
      </c>
      <c r="E251" s="51">
        <v>8121.651</v>
      </c>
      <c r="F251" s="52">
        <f t="shared" si="12"/>
        <v>93.8395641922784</v>
      </c>
      <c r="G251" s="51">
        <f t="shared" si="13"/>
        <v>533.1749999999993</v>
      </c>
    </row>
    <row r="252" spans="1:7" ht="29.25" customHeight="1">
      <c r="A252" s="28" t="s">
        <v>381</v>
      </c>
      <c r="B252" s="34" t="s">
        <v>108</v>
      </c>
      <c r="C252" s="31" t="s">
        <v>39</v>
      </c>
      <c r="D252" s="49">
        <f>D254</f>
        <v>475</v>
      </c>
      <c r="E252" s="49">
        <f>E254</f>
        <v>307.29995</v>
      </c>
      <c r="F252" s="50">
        <f t="shared" si="12"/>
        <v>64.69472631578948</v>
      </c>
      <c r="G252" s="49">
        <f t="shared" si="13"/>
        <v>167.70004999999998</v>
      </c>
    </row>
    <row r="253" spans="1:7" ht="24" customHeight="1">
      <c r="A253" s="8" t="s">
        <v>109</v>
      </c>
      <c r="B253" s="35" t="s">
        <v>110</v>
      </c>
      <c r="C253" s="32" t="s">
        <v>39</v>
      </c>
      <c r="D253" s="53">
        <f>D255</f>
        <v>475</v>
      </c>
      <c r="E253" s="53">
        <f>E255</f>
        <v>307.29995</v>
      </c>
      <c r="F253" s="56">
        <f t="shared" si="12"/>
        <v>64.69472631578948</v>
      </c>
      <c r="G253" s="53">
        <f t="shared" si="13"/>
        <v>167.70004999999998</v>
      </c>
    </row>
    <row r="254" spans="1:7" ht="27.75" customHeight="1">
      <c r="A254" s="14" t="s">
        <v>81</v>
      </c>
      <c r="B254" s="35" t="s">
        <v>111</v>
      </c>
      <c r="C254" s="32" t="s">
        <v>39</v>
      </c>
      <c r="D254" s="53">
        <f>D255</f>
        <v>475</v>
      </c>
      <c r="E254" s="53">
        <f>E255</f>
        <v>307.29995</v>
      </c>
      <c r="F254" s="56">
        <f t="shared" si="12"/>
        <v>64.69472631578948</v>
      </c>
      <c r="G254" s="53">
        <f t="shared" si="13"/>
        <v>167.70004999999998</v>
      </c>
    </row>
    <row r="255" spans="1:7" ht="24.75" customHeight="1">
      <c r="A255" s="8" t="s">
        <v>93</v>
      </c>
      <c r="B255" s="35" t="s">
        <v>111</v>
      </c>
      <c r="C255" s="32" t="s">
        <v>66</v>
      </c>
      <c r="D255" s="53">
        <f>D256</f>
        <v>475</v>
      </c>
      <c r="E255" s="53">
        <f>E256</f>
        <v>307.29995</v>
      </c>
      <c r="F255" s="56">
        <f t="shared" si="12"/>
        <v>64.69472631578948</v>
      </c>
      <c r="G255" s="53">
        <f t="shared" si="13"/>
        <v>167.70004999999998</v>
      </c>
    </row>
    <row r="256" spans="1:7" ht="24.75" customHeight="1">
      <c r="A256" s="8" t="s">
        <v>48</v>
      </c>
      <c r="B256" s="35" t="s">
        <v>111</v>
      </c>
      <c r="C256" s="32" t="s">
        <v>49</v>
      </c>
      <c r="D256" s="53">
        <v>475</v>
      </c>
      <c r="E256" s="53">
        <v>307.29995</v>
      </c>
      <c r="F256" s="56">
        <f t="shared" si="12"/>
        <v>64.69472631578948</v>
      </c>
      <c r="G256" s="53">
        <f t="shared" si="13"/>
        <v>167.70004999999998</v>
      </c>
    </row>
    <row r="257" spans="1:7" ht="24" customHeight="1">
      <c r="A257" s="28" t="s">
        <v>382</v>
      </c>
      <c r="B257" s="31" t="s">
        <v>120</v>
      </c>
      <c r="C257" s="31" t="s">
        <v>39</v>
      </c>
      <c r="D257" s="57">
        <f>D258+D266+D282+D285</f>
        <v>41151.636</v>
      </c>
      <c r="E257" s="57">
        <f>E258+E266+E282+E285</f>
        <v>29456.59458</v>
      </c>
      <c r="F257" s="50">
        <f t="shared" si="12"/>
        <v>71.58061609020842</v>
      </c>
      <c r="G257" s="49">
        <f t="shared" si="13"/>
        <v>11695.041419999998</v>
      </c>
    </row>
    <row r="258" spans="1:7" ht="24.75" customHeight="1">
      <c r="A258" s="7" t="s">
        <v>309</v>
      </c>
      <c r="B258" s="31" t="s">
        <v>312</v>
      </c>
      <c r="C258" s="31" t="s">
        <v>39</v>
      </c>
      <c r="D258" s="49">
        <f>SUM(D259)</f>
        <v>5100.029</v>
      </c>
      <c r="E258" s="49">
        <f>SUM(E259)</f>
        <v>3340.3334</v>
      </c>
      <c r="F258" s="50">
        <f t="shared" si="12"/>
        <v>65.49636090304584</v>
      </c>
      <c r="G258" s="49">
        <f t="shared" si="13"/>
        <v>1759.6956000000005</v>
      </c>
    </row>
    <row r="259" spans="1:7" ht="22.5" customHeight="1">
      <c r="A259" s="7" t="s">
        <v>310</v>
      </c>
      <c r="B259" s="31" t="s">
        <v>313</v>
      </c>
      <c r="C259" s="31" t="s">
        <v>39</v>
      </c>
      <c r="D259" s="49">
        <f>SUM(D260+D263)</f>
        <v>5100.029</v>
      </c>
      <c r="E259" s="49">
        <f>SUM(E260+E263)</f>
        <v>3340.3334</v>
      </c>
      <c r="F259" s="50">
        <f t="shared" si="12"/>
        <v>65.49636090304584</v>
      </c>
      <c r="G259" s="49">
        <f t="shared" si="13"/>
        <v>1759.6956000000005</v>
      </c>
    </row>
    <row r="260" spans="1:9" ht="52.5" customHeight="1">
      <c r="A260" s="8" t="s">
        <v>311</v>
      </c>
      <c r="B260" s="32" t="s">
        <v>314</v>
      </c>
      <c r="C260" s="32" t="s">
        <v>39</v>
      </c>
      <c r="D260" s="53">
        <f>SUM(D261)</f>
        <v>5100.029</v>
      </c>
      <c r="E260" s="53">
        <f>SUM(E261)</f>
        <v>3340.3334</v>
      </c>
      <c r="F260" s="52">
        <f t="shared" si="12"/>
        <v>65.49636090304584</v>
      </c>
      <c r="G260" s="51">
        <f t="shared" si="13"/>
        <v>1759.6956000000005</v>
      </c>
      <c r="I260" s="29"/>
    </row>
    <row r="261" spans="1:7" ht="24.75" customHeight="1">
      <c r="A261" s="8" t="s">
        <v>93</v>
      </c>
      <c r="B261" s="32" t="s">
        <v>314</v>
      </c>
      <c r="C261" s="32" t="s">
        <v>66</v>
      </c>
      <c r="D261" s="53">
        <f>SUM(D262)</f>
        <v>5100.029</v>
      </c>
      <c r="E261" s="53">
        <f>SUM(E262)</f>
        <v>3340.3334</v>
      </c>
      <c r="F261" s="52">
        <f t="shared" si="12"/>
        <v>65.49636090304584</v>
      </c>
      <c r="G261" s="51">
        <f t="shared" si="13"/>
        <v>1759.6956000000005</v>
      </c>
    </row>
    <row r="262" spans="1:7" ht="30.75" customHeight="1">
      <c r="A262" s="8" t="s">
        <v>48</v>
      </c>
      <c r="B262" s="32" t="s">
        <v>314</v>
      </c>
      <c r="C262" s="32" t="s">
        <v>49</v>
      </c>
      <c r="D262" s="53">
        <v>5100.029</v>
      </c>
      <c r="E262" s="53">
        <v>3340.3334</v>
      </c>
      <c r="F262" s="52">
        <f t="shared" si="12"/>
        <v>65.49636090304584</v>
      </c>
      <c r="G262" s="51">
        <f t="shared" si="13"/>
        <v>1759.6956000000005</v>
      </c>
    </row>
    <row r="263" spans="1:7" ht="55.5" customHeight="1" hidden="1">
      <c r="A263" s="8" t="s">
        <v>323</v>
      </c>
      <c r="B263" s="32" t="s">
        <v>314</v>
      </c>
      <c r="C263" s="32" t="s">
        <v>39</v>
      </c>
      <c r="D263" s="53">
        <f>SUM(D264)</f>
        <v>0</v>
      </c>
      <c r="E263" s="53">
        <f>SUM(E264)</f>
        <v>0</v>
      </c>
      <c r="F263" s="52" t="e">
        <f t="shared" si="12"/>
        <v>#DIV/0!</v>
      </c>
      <c r="G263" s="51">
        <f t="shared" si="13"/>
        <v>0</v>
      </c>
    </row>
    <row r="264" spans="1:7" ht="24.75" customHeight="1" hidden="1">
      <c r="A264" s="8" t="s">
        <v>93</v>
      </c>
      <c r="B264" s="32" t="s">
        <v>314</v>
      </c>
      <c r="C264" s="32" t="s">
        <v>66</v>
      </c>
      <c r="D264" s="53">
        <f>SUM(D265)</f>
        <v>0</v>
      </c>
      <c r="E264" s="53">
        <f>SUM(E265)</f>
        <v>0</v>
      </c>
      <c r="F264" s="52" t="e">
        <f t="shared" si="12"/>
        <v>#DIV/0!</v>
      </c>
      <c r="G264" s="51">
        <f t="shared" si="13"/>
        <v>0</v>
      </c>
    </row>
    <row r="265" spans="1:7" ht="27" customHeight="1" hidden="1">
      <c r="A265" s="8" t="s">
        <v>48</v>
      </c>
      <c r="B265" s="32" t="s">
        <v>314</v>
      </c>
      <c r="C265" s="32" t="s">
        <v>49</v>
      </c>
      <c r="D265" s="53"/>
      <c r="E265" s="53"/>
      <c r="F265" s="52" t="e">
        <f t="shared" si="12"/>
        <v>#DIV/0!</v>
      </c>
      <c r="G265" s="51">
        <f t="shared" si="13"/>
        <v>0</v>
      </c>
    </row>
    <row r="266" spans="1:8" ht="33" customHeight="1">
      <c r="A266" s="7" t="s">
        <v>121</v>
      </c>
      <c r="B266" s="31" t="s">
        <v>122</v>
      </c>
      <c r="C266" s="31" t="s">
        <v>39</v>
      </c>
      <c r="D266" s="49">
        <f>D277</f>
        <v>20094.637</v>
      </c>
      <c r="E266" s="49">
        <f>E277</f>
        <v>20093.623180000002</v>
      </c>
      <c r="F266" s="54">
        <f t="shared" si="12"/>
        <v>99.99495477325618</v>
      </c>
      <c r="G266" s="55">
        <f t="shared" si="13"/>
        <v>1.0138199999964854</v>
      </c>
      <c r="H266" s="65"/>
    </row>
    <row r="267" spans="1:7" ht="26.25" customHeight="1" hidden="1">
      <c r="A267" s="13" t="s">
        <v>321</v>
      </c>
      <c r="B267" s="32" t="s">
        <v>320</v>
      </c>
      <c r="C267" s="32" t="s">
        <v>39</v>
      </c>
      <c r="D267" s="53">
        <f>SUM(D268)</f>
        <v>0</v>
      </c>
      <c r="E267" s="53">
        <f>SUM(E268)</f>
        <v>0</v>
      </c>
      <c r="F267" s="52" t="e">
        <f t="shared" si="12"/>
        <v>#DIV/0!</v>
      </c>
      <c r="G267" s="51">
        <f t="shared" si="13"/>
        <v>0</v>
      </c>
    </row>
    <row r="268" spans="1:7" ht="26.25" customHeight="1" hidden="1">
      <c r="A268" s="8" t="s">
        <v>93</v>
      </c>
      <c r="B268" s="32" t="s">
        <v>320</v>
      </c>
      <c r="C268" s="32" t="s">
        <v>66</v>
      </c>
      <c r="D268" s="53">
        <f>SUM(D269)</f>
        <v>0</v>
      </c>
      <c r="E268" s="53">
        <f>SUM(E269)</f>
        <v>0</v>
      </c>
      <c r="F268" s="52" t="e">
        <f t="shared" si="12"/>
        <v>#DIV/0!</v>
      </c>
      <c r="G268" s="51">
        <f t="shared" si="13"/>
        <v>0</v>
      </c>
    </row>
    <row r="269" spans="1:7" ht="55.5" customHeight="1" hidden="1">
      <c r="A269" s="8" t="s">
        <v>48</v>
      </c>
      <c r="B269" s="32" t="s">
        <v>320</v>
      </c>
      <c r="C269" s="32" t="s">
        <v>49</v>
      </c>
      <c r="D269" s="53">
        <v>0</v>
      </c>
      <c r="E269" s="53">
        <v>0</v>
      </c>
      <c r="F269" s="52" t="e">
        <f t="shared" si="12"/>
        <v>#DIV/0!</v>
      </c>
      <c r="G269" s="51">
        <f t="shared" si="13"/>
        <v>0</v>
      </c>
    </row>
    <row r="270" spans="1:7" ht="93" customHeight="1" hidden="1">
      <c r="A270" s="14" t="s">
        <v>383</v>
      </c>
      <c r="B270" s="32" t="s">
        <v>306</v>
      </c>
      <c r="C270" s="32" t="s">
        <v>39</v>
      </c>
      <c r="D270" s="53">
        <f>D271+D274</f>
        <v>0</v>
      </c>
      <c r="E270" s="53">
        <f>E271+E274</f>
        <v>0</v>
      </c>
      <c r="F270" s="52" t="e">
        <f>E270*100/D270</f>
        <v>#DIV/0!</v>
      </c>
      <c r="G270" s="51">
        <f>D270-E270</f>
        <v>0</v>
      </c>
    </row>
    <row r="271" spans="1:7" ht="57" customHeight="1" hidden="1">
      <c r="A271" s="11" t="s">
        <v>305</v>
      </c>
      <c r="B271" s="32" t="s">
        <v>306</v>
      </c>
      <c r="C271" s="32" t="s">
        <v>39</v>
      </c>
      <c r="D271" s="53">
        <f>SUM(D273)</f>
        <v>0</v>
      </c>
      <c r="E271" s="53">
        <f>SUM(E273)</f>
        <v>0</v>
      </c>
      <c r="F271" s="52" t="e">
        <f t="shared" si="12"/>
        <v>#DIV/0!</v>
      </c>
      <c r="G271" s="51">
        <f t="shared" si="13"/>
        <v>0</v>
      </c>
    </row>
    <row r="272" spans="1:7" ht="32.25" customHeight="1" hidden="1">
      <c r="A272" s="13" t="s">
        <v>93</v>
      </c>
      <c r="B272" s="32" t="s">
        <v>306</v>
      </c>
      <c r="C272" s="32" t="s">
        <v>66</v>
      </c>
      <c r="D272" s="53">
        <f>SUM(D273)</f>
        <v>0</v>
      </c>
      <c r="E272" s="53">
        <f>SUM(E273)</f>
        <v>0</v>
      </c>
      <c r="F272" s="52" t="e">
        <f t="shared" si="12"/>
        <v>#DIV/0!</v>
      </c>
      <c r="G272" s="51">
        <f t="shared" si="13"/>
        <v>0</v>
      </c>
    </row>
    <row r="273" spans="1:7" ht="40.5" customHeight="1" hidden="1">
      <c r="A273" s="13" t="s">
        <v>48</v>
      </c>
      <c r="B273" s="32" t="s">
        <v>306</v>
      </c>
      <c r="C273" s="32" t="s">
        <v>49</v>
      </c>
      <c r="D273" s="53">
        <v>0</v>
      </c>
      <c r="E273" s="53">
        <v>0</v>
      </c>
      <c r="F273" s="52" t="e">
        <f t="shared" si="12"/>
        <v>#DIV/0!</v>
      </c>
      <c r="G273" s="51">
        <f t="shared" si="13"/>
        <v>0</v>
      </c>
    </row>
    <row r="274" spans="1:7" ht="47.25" customHeight="1" hidden="1">
      <c r="A274" s="11" t="s">
        <v>324</v>
      </c>
      <c r="B274" s="32" t="s">
        <v>306</v>
      </c>
      <c r="C274" s="32" t="s">
        <v>39</v>
      </c>
      <c r="D274" s="53">
        <f>SUM(D276)</f>
        <v>0</v>
      </c>
      <c r="E274" s="53">
        <f>SUM(E276)</f>
        <v>0</v>
      </c>
      <c r="F274" s="52" t="e">
        <f t="shared" si="12"/>
        <v>#DIV/0!</v>
      </c>
      <c r="G274" s="51">
        <f t="shared" si="13"/>
        <v>0</v>
      </c>
    </row>
    <row r="275" spans="1:7" ht="32.25" customHeight="1" hidden="1">
      <c r="A275" s="13" t="s">
        <v>93</v>
      </c>
      <c r="B275" s="32" t="s">
        <v>306</v>
      </c>
      <c r="C275" s="32" t="s">
        <v>66</v>
      </c>
      <c r="D275" s="53">
        <f>SUM(D276)</f>
        <v>0</v>
      </c>
      <c r="E275" s="53">
        <f>SUM(E276)</f>
        <v>0</v>
      </c>
      <c r="F275" s="52" t="e">
        <f t="shared" si="12"/>
        <v>#DIV/0!</v>
      </c>
      <c r="G275" s="51">
        <f t="shared" si="13"/>
        <v>0</v>
      </c>
    </row>
    <row r="276" spans="1:7" ht="25.5" customHeight="1" hidden="1">
      <c r="A276" s="13" t="s">
        <v>48</v>
      </c>
      <c r="B276" s="32" t="s">
        <v>306</v>
      </c>
      <c r="C276" s="32" t="s">
        <v>49</v>
      </c>
      <c r="D276" s="53">
        <v>0</v>
      </c>
      <c r="E276" s="53">
        <v>0</v>
      </c>
      <c r="F276" s="52" t="e">
        <f t="shared" si="12"/>
        <v>#DIV/0!</v>
      </c>
      <c r="G276" s="51">
        <f t="shared" si="13"/>
        <v>0</v>
      </c>
    </row>
    <row r="277" spans="1:7" ht="21.75" customHeight="1">
      <c r="A277" s="8" t="s">
        <v>9</v>
      </c>
      <c r="B277" s="32" t="s">
        <v>123</v>
      </c>
      <c r="C277" s="32" t="s">
        <v>39</v>
      </c>
      <c r="D277" s="53">
        <f>D278+D280</f>
        <v>20094.637</v>
      </c>
      <c r="E277" s="53">
        <f>E278+E280</f>
        <v>20093.623180000002</v>
      </c>
      <c r="F277" s="52">
        <f aca="true" t="shared" si="14" ref="F277:F333">E277*100/D277</f>
        <v>99.99495477325618</v>
      </c>
      <c r="G277" s="51">
        <f aca="true" t="shared" si="15" ref="G277:G333">D277-E277</f>
        <v>1.0138199999964854</v>
      </c>
    </row>
    <row r="278" spans="1:7" ht="22.5" customHeight="1">
      <c r="A278" s="8" t="s">
        <v>93</v>
      </c>
      <c r="B278" s="32" t="s">
        <v>123</v>
      </c>
      <c r="C278" s="32" t="s">
        <v>66</v>
      </c>
      <c r="D278" s="53">
        <f>D279</f>
        <v>20089.305</v>
      </c>
      <c r="E278" s="53">
        <f>E279</f>
        <v>20088.291</v>
      </c>
      <c r="F278" s="52">
        <f t="shared" si="14"/>
        <v>99.9949525381789</v>
      </c>
      <c r="G278" s="51">
        <f t="shared" si="15"/>
        <v>1.0139999999992142</v>
      </c>
    </row>
    <row r="279" spans="1:7" ht="38.25" customHeight="1">
      <c r="A279" s="8" t="s">
        <v>48</v>
      </c>
      <c r="B279" s="32" t="s">
        <v>123</v>
      </c>
      <c r="C279" s="32" t="s">
        <v>49</v>
      </c>
      <c r="D279" s="53">
        <v>20089.305</v>
      </c>
      <c r="E279" s="53">
        <v>20088.291</v>
      </c>
      <c r="F279" s="52">
        <f t="shared" si="14"/>
        <v>99.9949525381789</v>
      </c>
      <c r="G279" s="51">
        <f t="shared" si="15"/>
        <v>1.0139999999992142</v>
      </c>
    </row>
    <row r="280" spans="1:7" ht="21" customHeight="1">
      <c r="A280" s="13" t="s">
        <v>71</v>
      </c>
      <c r="B280" s="32" t="s">
        <v>123</v>
      </c>
      <c r="C280" s="32" t="s">
        <v>65</v>
      </c>
      <c r="D280" s="53">
        <f>D281</f>
        <v>5.332</v>
      </c>
      <c r="E280" s="53">
        <f>E281</f>
        <v>5.33218</v>
      </c>
      <c r="F280" s="52">
        <f>E280*100/D280</f>
        <v>100.00337584396098</v>
      </c>
      <c r="G280" s="51">
        <f>D280-E280</f>
        <v>-0.00018000000000029104</v>
      </c>
    </row>
    <row r="281" spans="1:7" ht="26.25" customHeight="1">
      <c r="A281" s="13" t="s">
        <v>8</v>
      </c>
      <c r="B281" s="32" t="s">
        <v>123</v>
      </c>
      <c r="C281" s="32" t="s">
        <v>2</v>
      </c>
      <c r="D281" s="53">
        <v>5.332</v>
      </c>
      <c r="E281" s="53">
        <v>5.33218</v>
      </c>
      <c r="F281" s="52">
        <f>E281*100/D281</f>
        <v>100.00337584396098</v>
      </c>
      <c r="G281" s="51">
        <f>D281-E281</f>
        <v>-0.00018000000000029104</v>
      </c>
    </row>
    <row r="282" spans="1:7" ht="30.75" customHeight="1">
      <c r="A282" s="7" t="s">
        <v>392</v>
      </c>
      <c r="B282" s="31" t="s">
        <v>346</v>
      </c>
      <c r="C282" s="31" t="s">
        <v>39</v>
      </c>
      <c r="D282" s="49">
        <f>SUM(D283)</f>
        <v>9238.86</v>
      </c>
      <c r="E282" s="49">
        <f>SUM(E283)</f>
        <v>0</v>
      </c>
      <c r="F282" s="54">
        <f>E282*100/D282</f>
        <v>0</v>
      </c>
      <c r="G282" s="55">
        <f>D282-E282</f>
        <v>9238.86</v>
      </c>
    </row>
    <row r="283" spans="1:7" ht="30.75" customHeight="1">
      <c r="A283" s="8" t="s">
        <v>93</v>
      </c>
      <c r="B283" s="32" t="s">
        <v>346</v>
      </c>
      <c r="C283" s="32" t="s">
        <v>66</v>
      </c>
      <c r="D283" s="53">
        <f>SUM(D284)</f>
        <v>9238.86</v>
      </c>
      <c r="E283" s="53">
        <f>SUM(E284)</f>
        <v>0</v>
      </c>
      <c r="F283" s="52">
        <f>E283*100/D283</f>
        <v>0</v>
      </c>
      <c r="G283" s="51">
        <f>D283-E283</f>
        <v>9238.86</v>
      </c>
    </row>
    <row r="284" spans="1:7" ht="37.5" customHeight="1">
      <c r="A284" s="8" t="s">
        <v>48</v>
      </c>
      <c r="B284" s="32" t="s">
        <v>346</v>
      </c>
      <c r="C284" s="32" t="s">
        <v>49</v>
      </c>
      <c r="D284" s="53">
        <v>9238.86</v>
      </c>
      <c r="E284" s="53">
        <v>0</v>
      </c>
      <c r="F284" s="52">
        <f>E284*100/D284</f>
        <v>0</v>
      </c>
      <c r="G284" s="51">
        <f>D284-E284</f>
        <v>9238.86</v>
      </c>
    </row>
    <row r="285" spans="1:7" ht="36">
      <c r="A285" s="15" t="s">
        <v>250</v>
      </c>
      <c r="B285" s="31" t="s">
        <v>298</v>
      </c>
      <c r="C285" s="31" t="s">
        <v>39</v>
      </c>
      <c r="D285" s="49">
        <f>D286+D291</f>
        <v>6718.110000000001</v>
      </c>
      <c r="E285" s="49">
        <f>E286+E291</f>
        <v>6022.638</v>
      </c>
      <c r="F285" s="54">
        <f t="shared" si="14"/>
        <v>89.64780273023216</v>
      </c>
      <c r="G285" s="55">
        <f t="shared" si="15"/>
        <v>695.4720000000007</v>
      </c>
    </row>
    <row r="286" spans="1:7" ht="12.75">
      <c r="A286" s="13" t="s">
        <v>53</v>
      </c>
      <c r="B286" s="32" t="s">
        <v>251</v>
      </c>
      <c r="C286" s="32" t="s">
        <v>39</v>
      </c>
      <c r="D286" s="53">
        <f>SUM(D289+D287)</f>
        <v>2445.472</v>
      </c>
      <c r="E286" s="53">
        <f>SUM(E289+E287)</f>
        <v>1750</v>
      </c>
      <c r="F286" s="52">
        <f t="shared" si="14"/>
        <v>71.56082752123108</v>
      </c>
      <c r="G286" s="51">
        <f t="shared" si="15"/>
        <v>695.4720000000002</v>
      </c>
    </row>
    <row r="287" spans="1:7" ht="24" hidden="1">
      <c r="A287" s="13" t="s">
        <v>93</v>
      </c>
      <c r="B287" s="32" t="s">
        <v>251</v>
      </c>
      <c r="C287" s="32" t="s">
        <v>66</v>
      </c>
      <c r="D287" s="53">
        <f>SUM(D288)</f>
        <v>0</v>
      </c>
      <c r="E287" s="53">
        <f>SUM(E288)</f>
        <v>0</v>
      </c>
      <c r="F287" s="52" t="e">
        <f t="shared" si="14"/>
        <v>#DIV/0!</v>
      </c>
      <c r="G287" s="51">
        <f t="shared" si="15"/>
        <v>0</v>
      </c>
    </row>
    <row r="288" spans="1:7" ht="16.5" customHeight="1" hidden="1">
      <c r="A288" s="13" t="s">
        <v>48</v>
      </c>
      <c r="B288" s="32" t="s">
        <v>251</v>
      </c>
      <c r="C288" s="32" t="s">
        <v>49</v>
      </c>
      <c r="D288" s="51">
        <v>0</v>
      </c>
      <c r="E288" s="51">
        <v>0</v>
      </c>
      <c r="F288" s="52" t="e">
        <f t="shared" si="14"/>
        <v>#DIV/0!</v>
      </c>
      <c r="G288" s="51">
        <f t="shared" si="15"/>
        <v>0</v>
      </c>
    </row>
    <row r="289" spans="1:7" ht="12.75">
      <c r="A289" s="13" t="s">
        <v>71</v>
      </c>
      <c r="B289" s="32" t="s">
        <v>251</v>
      </c>
      <c r="C289" s="32" t="s">
        <v>65</v>
      </c>
      <c r="D289" s="53">
        <f>SUM(D290)</f>
        <v>2445.472</v>
      </c>
      <c r="E289" s="53">
        <f>SUM(E290)</f>
        <v>1750</v>
      </c>
      <c r="F289" s="52">
        <f t="shared" si="14"/>
        <v>71.56082752123108</v>
      </c>
      <c r="G289" s="51">
        <f t="shared" si="15"/>
        <v>695.4720000000002</v>
      </c>
    </row>
    <row r="290" spans="1:7" ht="29.25" customHeight="1">
      <c r="A290" s="13" t="s">
        <v>8</v>
      </c>
      <c r="B290" s="32" t="s">
        <v>251</v>
      </c>
      <c r="C290" s="32" t="s">
        <v>2</v>
      </c>
      <c r="D290" s="51">
        <v>2445.472</v>
      </c>
      <c r="E290" s="51">
        <v>1750</v>
      </c>
      <c r="F290" s="52">
        <f t="shared" si="14"/>
        <v>71.56082752123108</v>
      </c>
      <c r="G290" s="51">
        <f t="shared" si="15"/>
        <v>695.4720000000002</v>
      </c>
    </row>
    <row r="291" spans="1:7" ht="29.25" customHeight="1">
      <c r="A291" s="42" t="s">
        <v>347</v>
      </c>
      <c r="B291" s="39" t="s">
        <v>348</v>
      </c>
      <c r="C291" s="39" t="s">
        <v>39</v>
      </c>
      <c r="D291" s="60">
        <f>D292</f>
        <v>4272.638</v>
      </c>
      <c r="E291" s="60">
        <f>E292</f>
        <v>4272.638</v>
      </c>
      <c r="F291" s="52">
        <f>E291*100/D291</f>
        <v>100</v>
      </c>
      <c r="G291" s="51">
        <f>D291-E291</f>
        <v>0</v>
      </c>
    </row>
    <row r="292" spans="1:7" ht="22.5" customHeight="1">
      <c r="A292" s="42" t="s">
        <v>71</v>
      </c>
      <c r="B292" s="39" t="s">
        <v>348</v>
      </c>
      <c r="C292" s="39" t="s">
        <v>65</v>
      </c>
      <c r="D292" s="60">
        <f>D293</f>
        <v>4272.638</v>
      </c>
      <c r="E292" s="60">
        <f>E293</f>
        <v>4272.638</v>
      </c>
      <c r="F292" s="52">
        <f>E292*100/D292</f>
        <v>100</v>
      </c>
      <c r="G292" s="51">
        <f>D292-E292</f>
        <v>0</v>
      </c>
    </row>
    <row r="293" spans="1:7" ht="29.25" customHeight="1">
      <c r="A293" s="42" t="s">
        <v>8</v>
      </c>
      <c r="B293" s="39" t="s">
        <v>348</v>
      </c>
      <c r="C293" s="39" t="s">
        <v>2</v>
      </c>
      <c r="D293" s="60">
        <v>4272.638</v>
      </c>
      <c r="E293" s="60">
        <v>4272.638</v>
      </c>
      <c r="F293" s="52">
        <f>E293*100/D293</f>
        <v>100</v>
      </c>
      <c r="G293" s="51">
        <f>D293-E293</f>
        <v>0</v>
      </c>
    </row>
    <row r="294" spans="1:7" ht="48">
      <c r="A294" s="28" t="s">
        <v>384</v>
      </c>
      <c r="B294" s="31" t="s">
        <v>112</v>
      </c>
      <c r="C294" s="31" t="s">
        <v>39</v>
      </c>
      <c r="D294" s="49">
        <f>D298</f>
        <v>285</v>
      </c>
      <c r="E294" s="49">
        <f>E298</f>
        <v>241.84</v>
      </c>
      <c r="F294" s="50">
        <f t="shared" si="14"/>
        <v>84.8561403508772</v>
      </c>
      <c r="G294" s="49">
        <f t="shared" si="15"/>
        <v>43.16</v>
      </c>
    </row>
    <row r="295" spans="1:7" ht="24">
      <c r="A295" s="8" t="s">
        <v>113</v>
      </c>
      <c r="B295" s="32" t="s">
        <v>112</v>
      </c>
      <c r="C295" s="32" t="s">
        <v>39</v>
      </c>
      <c r="D295" s="53">
        <f aca="true" t="shared" si="16" ref="D295:E297">D296</f>
        <v>285</v>
      </c>
      <c r="E295" s="53">
        <f t="shared" si="16"/>
        <v>241.84</v>
      </c>
      <c r="F295" s="56">
        <f t="shared" si="14"/>
        <v>84.8561403508772</v>
      </c>
      <c r="G295" s="53">
        <f t="shared" si="15"/>
        <v>43.16</v>
      </c>
    </row>
    <row r="296" spans="1:7" ht="23.25" customHeight="1">
      <c r="A296" s="8" t="s">
        <v>82</v>
      </c>
      <c r="B296" s="32" t="s">
        <v>114</v>
      </c>
      <c r="C296" s="32" t="s">
        <v>39</v>
      </c>
      <c r="D296" s="53">
        <f t="shared" si="16"/>
        <v>285</v>
      </c>
      <c r="E296" s="53">
        <f t="shared" si="16"/>
        <v>241.84</v>
      </c>
      <c r="F296" s="56">
        <f t="shared" si="14"/>
        <v>84.8561403508772</v>
      </c>
      <c r="G296" s="53">
        <f t="shared" si="15"/>
        <v>43.16</v>
      </c>
    </row>
    <row r="297" spans="1:7" ht="26.25" customHeight="1">
      <c r="A297" s="8" t="s">
        <v>93</v>
      </c>
      <c r="B297" s="32" t="s">
        <v>114</v>
      </c>
      <c r="C297" s="32" t="s">
        <v>66</v>
      </c>
      <c r="D297" s="53">
        <f t="shared" si="16"/>
        <v>285</v>
      </c>
      <c r="E297" s="53">
        <f t="shared" si="16"/>
        <v>241.84</v>
      </c>
      <c r="F297" s="56">
        <f t="shared" si="14"/>
        <v>84.8561403508772</v>
      </c>
      <c r="G297" s="53">
        <f t="shared" si="15"/>
        <v>43.16</v>
      </c>
    </row>
    <row r="298" spans="1:7" ht="39" customHeight="1">
      <c r="A298" s="8" t="s">
        <v>48</v>
      </c>
      <c r="B298" s="32" t="s">
        <v>114</v>
      </c>
      <c r="C298" s="32" t="s">
        <v>49</v>
      </c>
      <c r="D298" s="53">
        <v>285</v>
      </c>
      <c r="E298" s="53">
        <v>241.84</v>
      </c>
      <c r="F298" s="56">
        <f t="shared" si="14"/>
        <v>84.8561403508772</v>
      </c>
      <c r="G298" s="53">
        <f t="shared" si="15"/>
        <v>43.16</v>
      </c>
    </row>
    <row r="299" spans="1:9" ht="36" customHeight="1">
      <c r="A299" s="28" t="s">
        <v>385</v>
      </c>
      <c r="B299" s="31" t="s">
        <v>227</v>
      </c>
      <c r="C299" s="31" t="s">
        <v>39</v>
      </c>
      <c r="D299" s="49">
        <f>D303+D304</f>
        <v>130</v>
      </c>
      <c r="E299" s="49">
        <f>E303+E304</f>
        <v>0</v>
      </c>
      <c r="F299" s="50">
        <f t="shared" si="14"/>
        <v>0</v>
      </c>
      <c r="G299" s="49">
        <f t="shared" si="15"/>
        <v>130</v>
      </c>
      <c r="I299" s="29"/>
    </row>
    <row r="300" spans="1:7" ht="15" customHeight="1">
      <c r="A300" s="8" t="s">
        <v>228</v>
      </c>
      <c r="B300" s="32" t="s">
        <v>229</v>
      </c>
      <c r="C300" s="32" t="s">
        <v>39</v>
      </c>
      <c r="D300" s="53">
        <f>D301</f>
        <v>130</v>
      </c>
      <c r="E300" s="53">
        <f>E301</f>
        <v>0</v>
      </c>
      <c r="F300" s="52">
        <f t="shared" si="14"/>
        <v>0</v>
      </c>
      <c r="G300" s="51">
        <f t="shared" si="15"/>
        <v>130</v>
      </c>
    </row>
    <row r="301" spans="1:7" ht="19.5" customHeight="1">
      <c r="A301" s="8" t="s">
        <v>10</v>
      </c>
      <c r="B301" s="32" t="s">
        <v>230</v>
      </c>
      <c r="C301" s="32" t="s">
        <v>39</v>
      </c>
      <c r="D301" s="53">
        <f>D303</f>
        <v>130</v>
      </c>
      <c r="E301" s="53">
        <f>E303</f>
        <v>0</v>
      </c>
      <c r="F301" s="52">
        <f t="shared" si="14"/>
        <v>0</v>
      </c>
      <c r="G301" s="51">
        <f t="shared" si="15"/>
        <v>130</v>
      </c>
    </row>
    <row r="302" spans="1:7" ht="24">
      <c r="A302" s="8" t="s">
        <v>93</v>
      </c>
      <c r="B302" s="32" t="s">
        <v>230</v>
      </c>
      <c r="C302" s="32" t="s">
        <v>66</v>
      </c>
      <c r="D302" s="53">
        <f>D303</f>
        <v>130</v>
      </c>
      <c r="E302" s="53">
        <f>E303</f>
        <v>0</v>
      </c>
      <c r="F302" s="52">
        <f t="shared" si="14"/>
        <v>0</v>
      </c>
      <c r="G302" s="51">
        <f t="shared" si="15"/>
        <v>130</v>
      </c>
    </row>
    <row r="303" spans="1:7" ht="24" customHeight="1">
      <c r="A303" s="8" t="s">
        <v>48</v>
      </c>
      <c r="B303" s="32" t="s">
        <v>230</v>
      </c>
      <c r="C303" s="32" t="s">
        <v>49</v>
      </c>
      <c r="D303" s="51">
        <v>130</v>
      </c>
      <c r="E303" s="51">
        <v>0</v>
      </c>
      <c r="F303" s="52">
        <f t="shared" si="14"/>
        <v>0</v>
      </c>
      <c r="G303" s="51">
        <f t="shared" si="15"/>
        <v>130</v>
      </c>
    </row>
    <row r="304" spans="1:7" ht="19.5" customHeight="1" hidden="1">
      <c r="A304" s="8" t="s">
        <v>231</v>
      </c>
      <c r="B304" s="32" t="s">
        <v>232</v>
      </c>
      <c r="C304" s="32" t="s">
        <v>39</v>
      </c>
      <c r="D304" s="53">
        <f>D305</f>
        <v>0</v>
      </c>
      <c r="E304" s="53">
        <f>E305</f>
        <v>0</v>
      </c>
      <c r="F304" s="52" t="e">
        <f t="shared" si="14"/>
        <v>#DIV/0!</v>
      </c>
      <c r="G304" s="51">
        <f t="shared" si="15"/>
        <v>0</v>
      </c>
    </row>
    <row r="305" spans="1:7" ht="24" customHeight="1" hidden="1">
      <c r="A305" s="8" t="s">
        <v>10</v>
      </c>
      <c r="B305" s="32" t="s">
        <v>233</v>
      </c>
      <c r="C305" s="32" t="s">
        <v>39</v>
      </c>
      <c r="D305" s="53">
        <f>D307</f>
        <v>0</v>
      </c>
      <c r="E305" s="53">
        <f>E307</f>
        <v>0</v>
      </c>
      <c r="F305" s="52" t="e">
        <f t="shared" si="14"/>
        <v>#DIV/0!</v>
      </c>
      <c r="G305" s="51">
        <f t="shared" si="15"/>
        <v>0</v>
      </c>
    </row>
    <row r="306" spans="1:7" ht="18" customHeight="1" hidden="1">
      <c r="A306" s="8" t="s">
        <v>93</v>
      </c>
      <c r="B306" s="32" t="s">
        <v>233</v>
      </c>
      <c r="C306" s="32" t="s">
        <v>66</v>
      </c>
      <c r="D306" s="53">
        <f>D307</f>
        <v>0</v>
      </c>
      <c r="E306" s="53">
        <f>E307</f>
        <v>0</v>
      </c>
      <c r="F306" s="52" t="e">
        <f t="shared" si="14"/>
        <v>#DIV/0!</v>
      </c>
      <c r="G306" s="51">
        <f t="shared" si="15"/>
        <v>0</v>
      </c>
    </row>
    <row r="307" spans="1:7" ht="30" customHeight="1" hidden="1">
      <c r="A307" s="8" t="s">
        <v>48</v>
      </c>
      <c r="B307" s="32" t="s">
        <v>233</v>
      </c>
      <c r="C307" s="32" t="s">
        <v>49</v>
      </c>
      <c r="D307" s="51">
        <v>0</v>
      </c>
      <c r="E307" s="51">
        <v>0</v>
      </c>
      <c r="F307" s="52" t="e">
        <f t="shared" si="14"/>
        <v>#DIV/0!</v>
      </c>
      <c r="G307" s="51">
        <f t="shared" si="15"/>
        <v>0</v>
      </c>
    </row>
    <row r="308" spans="1:8" s="77" customFormat="1" ht="33" customHeight="1">
      <c r="A308" s="73" t="s">
        <v>394</v>
      </c>
      <c r="B308" s="36"/>
      <c r="C308" s="37"/>
      <c r="D308" s="74">
        <f>D309+D314+D325+D354+D360+D367+D389+D393</f>
        <v>30572.499999999996</v>
      </c>
      <c r="E308" s="74">
        <f>E309+E314+E325+E354+E360+E367+E389+E393</f>
        <v>28483.74383</v>
      </c>
      <c r="F308" s="75">
        <f t="shared" si="14"/>
        <v>93.1678594488511</v>
      </c>
      <c r="G308" s="74">
        <f t="shared" si="15"/>
        <v>2088.756169999997</v>
      </c>
      <c r="H308" s="76"/>
    </row>
    <row r="309" spans="1:7" ht="17.25" customHeight="1">
      <c r="A309" s="7" t="s">
        <v>47</v>
      </c>
      <c r="B309" s="31" t="s">
        <v>85</v>
      </c>
      <c r="C309" s="31" t="s">
        <v>39</v>
      </c>
      <c r="D309" s="49">
        <f>D310</f>
        <v>1621</v>
      </c>
      <c r="E309" s="49">
        <f>E310</f>
        <v>1400.735</v>
      </c>
      <c r="F309" s="50">
        <f t="shared" si="14"/>
        <v>86.41178285009254</v>
      </c>
      <c r="G309" s="49">
        <f t="shared" si="15"/>
        <v>220.2650000000001</v>
      </c>
    </row>
    <row r="310" spans="1:7" ht="23.25" customHeight="1">
      <c r="A310" s="8" t="s">
        <v>40</v>
      </c>
      <c r="B310" s="32" t="s">
        <v>86</v>
      </c>
      <c r="C310" s="32" t="s">
        <v>39</v>
      </c>
      <c r="D310" s="53">
        <f>D313</f>
        <v>1621</v>
      </c>
      <c r="E310" s="53">
        <f>E313</f>
        <v>1400.735</v>
      </c>
      <c r="F310" s="56">
        <f t="shared" si="14"/>
        <v>86.41178285009254</v>
      </c>
      <c r="G310" s="53">
        <f t="shared" si="15"/>
        <v>220.2650000000001</v>
      </c>
    </row>
    <row r="311" spans="1:7" ht="33" customHeight="1">
      <c r="A311" s="8" t="s">
        <v>32</v>
      </c>
      <c r="B311" s="32" t="s">
        <v>87</v>
      </c>
      <c r="C311" s="32" t="s">
        <v>39</v>
      </c>
      <c r="D311" s="53">
        <f>D313</f>
        <v>1621</v>
      </c>
      <c r="E311" s="53">
        <f>E313</f>
        <v>1400.735</v>
      </c>
      <c r="F311" s="56">
        <f t="shared" si="14"/>
        <v>86.41178285009254</v>
      </c>
      <c r="G311" s="53">
        <f t="shared" si="15"/>
        <v>220.2650000000001</v>
      </c>
    </row>
    <row r="312" spans="1:7" ht="23.25" customHeight="1">
      <c r="A312" s="8" t="s">
        <v>69</v>
      </c>
      <c r="B312" s="32" t="s">
        <v>87</v>
      </c>
      <c r="C312" s="32" t="s">
        <v>70</v>
      </c>
      <c r="D312" s="53">
        <f>D313</f>
        <v>1621</v>
      </c>
      <c r="E312" s="53">
        <f>E313</f>
        <v>1400.735</v>
      </c>
      <c r="F312" s="56">
        <f t="shared" si="14"/>
        <v>86.41178285009254</v>
      </c>
      <c r="G312" s="53">
        <f t="shared" si="15"/>
        <v>220.2650000000001</v>
      </c>
    </row>
    <row r="313" spans="1:7" ht="23.25" customHeight="1">
      <c r="A313" s="8" t="s">
        <v>50</v>
      </c>
      <c r="B313" s="32" t="s">
        <v>87</v>
      </c>
      <c r="C313" s="32" t="s">
        <v>51</v>
      </c>
      <c r="D313" s="53">
        <v>1621</v>
      </c>
      <c r="E313" s="53">
        <v>1400.735</v>
      </c>
      <c r="F313" s="56">
        <f t="shared" si="14"/>
        <v>86.41178285009254</v>
      </c>
      <c r="G313" s="53">
        <f t="shared" si="15"/>
        <v>220.2650000000001</v>
      </c>
    </row>
    <row r="314" spans="1:7" ht="24.75" customHeight="1">
      <c r="A314" s="7" t="s">
        <v>33</v>
      </c>
      <c r="B314" s="31" t="s">
        <v>88</v>
      </c>
      <c r="C314" s="31" t="s">
        <v>39</v>
      </c>
      <c r="D314" s="49">
        <f>D318</f>
        <v>736.708</v>
      </c>
      <c r="E314" s="49">
        <f>E318</f>
        <v>736.708</v>
      </c>
      <c r="F314" s="50">
        <f t="shared" si="14"/>
        <v>100.00000000000001</v>
      </c>
      <c r="G314" s="49">
        <f t="shared" si="15"/>
        <v>0</v>
      </c>
    </row>
    <row r="315" spans="1:7" ht="24.75" customHeight="1">
      <c r="A315" s="8" t="s">
        <v>34</v>
      </c>
      <c r="B315" s="32" t="s">
        <v>89</v>
      </c>
      <c r="C315" s="32" t="s">
        <v>39</v>
      </c>
      <c r="D315" s="53">
        <f>D318</f>
        <v>736.708</v>
      </c>
      <c r="E315" s="53">
        <f>E318</f>
        <v>736.708</v>
      </c>
      <c r="F315" s="52">
        <f t="shared" si="14"/>
        <v>100.00000000000001</v>
      </c>
      <c r="G315" s="51">
        <f t="shared" si="15"/>
        <v>0</v>
      </c>
    </row>
    <row r="316" spans="1:7" ht="34.5" customHeight="1">
      <c r="A316" s="8" t="s">
        <v>32</v>
      </c>
      <c r="B316" s="32" t="s">
        <v>90</v>
      </c>
      <c r="C316" s="32" t="s">
        <v>39</v>
      </c>
      <c r="D316" s="53">
        <f>D318</f>
        <v>736.708</v>
      </c>
      <c r="E316" s="53">
        <f>E318</f>
        <v>736.708</v>
      </c>
      <c r="F316" s="52">
        <f t="shared" si="14"/>
        <v>100.00000000000001</v>
      </c>
      <c r="G316" s="51">
        <f t="shared" si="15"/>
        <v>0</v>
      </c>
    </row>
    <row r="317" spans="1:7" ht="37.5" customHeight="1">
      <c r="A317" s="8" t="s">
        <v>69</v>
      </c>
      <c r="B317" s="32" t="s">
        <v>90</v>
      </c>
      <c r="C317" s="32" t="s">
        <v>70</v>
      </c>
      <c r="D317" s="53">
        <f>D318</f>
        <v>736.708</v>
      </c>
      <c r="E317" s="53">
        <f>E318</f>
        <v>736.708</v>
      </c>
      <c r="F317" s="52">
        <f t="shared" si="14"/>
        <v>100.00000000000001</v>
      </c>
      <c r="G317" s="51">
        <f t="shared" si="15"/>
        <v>0</v>
      </c>
    </row>
    <row r="318" spans="1:7" ht="23.25" customHeight="1">
      <c r="A318" s="8" t="s">
        <v>50</v>
      </c>
      <c r="B318" s="32" t="s">
        <v>90</v>
      </c>
      <c r="C318" s="32" t="s">
        <v>51</v>
      </c>
      <c r="D318" s="51">
        <v>736.708</v>
      </c>
      <c r="E318" s="51">
        <v>736.708</v>
      </c>
      <c r="F318" s="52">
        <f t="shared" si="14"/>
        <v>100.00000000000001</v>
      </c>
      <c r="G318" s="51">
        <f t="shared" si="15"/>
        <v>0</v>
      </c>
    </row>
    <row r="319" spans="1:7" ht="27" customHeight="1" hidden="1">
      <c r="A319" s="15" t="s">
        <v>252</v>
      </c>
      <c r="B319" s="31" t="s">
        <v>84</v>
      </c>
      <c r="C319" s="31" t="s">
        <v>39</v>
      </c>
      <c r="D319" s="49">
        <f aca="true" t="shared" si="17" ref="D319:E323">D320</f>
        <v>0</v>
      </c>
      <c r="E319" s="49">
        <f t="shared" si="17"/>
        <v>0</v>
      </c>
      <c r="F319" s="50" t="e">
        <f t="shared" si="14"/>
        <v>#DIV/0!</v>
      </c>
      <c r="G319" s="49">
        <f t="shared" si="15"/>
        <v>0</v>
      </c>
    </row>
    <row r="320" spans="1:7" ht="24.75" customHeight="1" hidden="1">
      <c r="A320" s="13" t="s">
        <v>253</v>
      </c>
      <c r="B320" s="32" t="s">
        <v>256</v>
      </c>
      <c r="C320" s="32" t="s">
        <v>39</v>
      </c>
      <c r="D320" s="53">
        <f t="shared" si="17"/>
        <v>0</v>
      </c>
      <c r="E320" s="53">
        <f t="shared" si="17"/>
        <v>0</v>
      </c>
      <c r="F320" s="56" t="e">
        <f t="shared" si="14"/>
        <v>#DIV/0!</v>
      </c>
      <c r="G320" s="53">
        <f t="shared" si="15"/>
        <v>0</v>
      </c>
    </row>
    <row r="321" spans="1:7" ht="27.75" customHeight="1" hidden="1">
      <c r="A321" s="13" t="s">
        <v>254</v>
      </c>
      <c r="B321" s="32" t="s">
        <v>257</v>
      </c>
      <c r="C321" s="32" t="s">
        <v>39</v>
      </c>
      <c r="D321" s="53">
        <f t="shared" si="17"/>
        <v>0</v>
      </c>
      <c r="E321" s="53">
        <f t="shared" si="17"/>
        <v>0</v>
      </c>
      <c r="F321" s="56" t="e">
        <f t="shared" si="14"/>
        <v>#DIV/0!</v>
      </c>
      <c r="G321" s="53">
        <f t="shared" si="15"/>
        <v>0</v>
      </c>
    </row>
    <row r="322" spans="1:7" ht="28.5" customHeight="1" hidden="1">
      <c r="A322" s="13" t="s">
        <v>255</v>
      </c>
      <c r="B322" s="32" t="s">
        <v>258</v>
      </c>
      <c r="C322" s="32" t="s">
        <v>39</v>
      </c>
      <c r="D322" s="53">
        <f t="shared" si="17"/>
        <v>0</v>
      </c>
      <c r="E322" s="53">
        <f t="shared" si="17"/>
        <v>0</v>
      </c>
      <c r="F322" s="56" t="e">
        <f t="shared" si="14"/>
        <v>#DIV/0!</v>
      </c>
      <c r="G322" s="53">
        <f t="shared" si="15"/>
        <v>0</v>
      </c>
    </row>
    <row r="323" spans="1:7" ht="27" customHeight="1" hidden="1">
      <c r="A323" s="13" t="s">
        <v>93</v>
      </c>
      <c r="B323" s="32" t="s">
        <v>258</v>
      </c>
      <c r="C323" s="32" t="s">
        <v>66</v>
      </c>
      <c r="D323" s="53">
        <f t="shared" si="17"/>
        <v>0</v>
      </c>
      <c r="E323" s="53">
        <f t="shared" si="17"/>
        <v>0</v>
      </c>
      <c r="F323" s="56" t="e">
        <f t="shared" si="14"/>
        <v>#DIV/0!</v>
      </c>
      <c r="G323" s="53">
        <f t="shared" si="15"/>
        <v>0</v>
      </c>
    </row>
    <row r="324" spans="1:7" ht="23.25" customHeight="1" hidden="1">
      <c r="A324" s="13" t="s">
        <v>48</v>
      </c>
      <c r="B324" s="32" t="s">
        <v>258</v>
      </c>
      <c r="C324" s="32" t="s">
        <v>49</v>
      </c>
      <c r="D324" s="53">
        <v>0</v>
      </c>
      <c r="E324" s="53">
        <v>0</v>
      </c>
      <c r="F324" s="56" t="e">
        <f t="shared" si="14"/>
        <v>#DIV/0!</v>
      </c>
      <c r="G324" s="53">
        <f t="shared" si="15"/>
        <v>0</v>
      </c>
    </row>
    <row r="325" spans="1:7" ht="45" customHeight="1">
      <c r="A325" s="7" t="s">
        <v>41</v>
      </c>
      <c r="B325" s="31" t="s">
        <v>84</v>
      </c>
      <c r="C325" s="31" t="s">
        <v>39</v>
      </c>
      <c r="D325" s="49">
        <f>D326+D349</f>
        <v>25847.279</v>
      </c>
      <c r="E325" s="49">
        <f>E326+E349</f>
        <v>24801.04107</v>
      </c>
      <c r="F325" s="50">
        <f t="shared" si="14"/>
        <v>95.95223183840744</v>
      </c>
      <c r="G325" s="49">
        <f t="shared" si="15"/>
        <v>1046.2379299999993</v>
      </c>
    </row>
    <row r="326" spans="1:7" ht="21.75" customHeight="1">
      <c r="A326" s="7" t="s">
        <v>35</v>
      </c>
      <c r="B326" s="31" t="s">
        <v>91</v>
      </c>
      <c r="C326" s="31" t="s">
        <v>39</v>
      </c>
      <c r="D326" s="49">
        <f>D327</f>
        <v>25742.279</v>
      </c>
      <c r="E326" s="49">
        <f>E327</f>
        <v>24696.04107</v>
      </c>
      <c r="F326" s="50">
        <f t="shared" si="14"/>
        <v>95.93572142544178</v>
      </c>
      <c r="G326" s="49">
        <f t="shared" si="15"/>
        <v>1046.2379299999993</v>
      </c>
    </row>
    <row r="327" spans="1:7" ht="24" customHeight="1">
      <c r="A327" s="8" t="s">
        <v>32</v>
      </c>
      <c r="B327" s="32" t="s">
        <v>92</v>
      </c>
      <c r="C327" s="32" t="s">
        <v>39</v>
      </c>
      <c r="D327" s="53">
        <f>D329+D331+D332</f>
        <v>25742.279</v>
      </c>
      <c r="E327" s="53">
        <f>E329+E331+E332</f>
        <v>24696.04107</v>
      </c>
      <c r="F327" s="52">
        <f t="shared" si="14"/>
        <v>95.93572142544178</v>
      </c>
      <c r="G327" s="51">
        <f t="shared" si="15"/>
        <v>1046.2379299999993</v>
      </c>
    </row>
    <row r="328" spans="1:7" ht="47.25" customHeight="1">
      <c r="A328" s="8" t="s">
        <v>69</v>
      </c>
      <c r="B328" s="32" t="s">
        <v>92</v>
      </c>
      <c r="C328" s="32" t="s">
        <v>70</v>
      </c>
      <c r="D328" s="53">
        <f>D329</f>
        <v>23239.855</v>
      </c>
      <c r="E328" s="53">
        <f>E329</f>
        <v>22714.6664</v>
      </c>
      <c r="F328" s="52">
        <f t="shared" si="14"/>
        <v>97.74013822375396</v>
      </c>
      <c r="G328" s="51">
        <f t="shared" si="15"/>
        <v>525.1886000000013</v>
      </c>
    </row>
    <row r="329" spans="1:7" ht="26.25" customHeight="1">
      <c r="A329" s="8" t="s">
        <v>50</v>
      </c>
      <c r="B329" s="32" t="s">
        <v>92</v>
      </c>
      <c r="C329" s="32" t="s">
        <v>51</v>
      </c>
      <c r="D329" s="53">
        <v>23239.855</v>
      </c>
      <c r="E329" s="53">
        <v>22714.6664</v>
      </c>
      <c r="F329" s="52">
        <f t="shared" si="14"/>
        <v>97.74013822375396</v>
      </c>
      <c r="G329" s="51">
        <f t="shared" si="15"/>
        <v>525.1886000000013</v>
      </c>
    </row>
    <row r="330" spans="1:7" ht="25.5" customHeight="1">
      <c r="A330" s="8" t="s">
        <v>93</v>
      </c>
      <c r="B330" s="32" t="s">
        <v>92</v>
      </c>
      <c r="C330" s="32" t="s">
        <v>66</v>
      </c>
      <c r="D330" s="53">
        <f>D331</f>
        <v>2482.424</v>
      </c>
      <c r="E330" s="53">
        <f>E331</f>
        <v>1961.55167</v>
      </c>
      <c r="F330" s="52">
        <f t="shared" si="14"/>
        <v>79.0175920793547</v>
      </c>
      <c r="G330" s="51">
        <f t="shared" si="15"/>
        <v>520.8723299999999</v>
      </c>
    </row>
    <row r="331" spans="1:7" ht="34.5" customHeight="1">
      <c r="A331" s="8" t="s">
        <v>48</v>
      </c>
      <c r="B331" s="32" t="s">
        <v>92</v>
      </c>
      <c r="C331" s="32" t="s">
        <v>49</v>
      </c>
      <c r="D331" s="51">
        <v>2482.424</v>
      </c>
      <c r="E331" s="51">
        <v>1961.55167</v>
      </c>
      <c r="F331" s="52">
        <f t="shared" si="14"/>
        <v>79.0175920793547</v>
      </c>
      <c r="G331" s="51">
        <f t="shared" si="15"/>
        <v>520.8723299999999</v>
      </c>
    </row>
    <row r="332" spans="1:7" ht="21" customHeight="1">
      <c r="A332" s="8" t="s">
        <v>71</v>
      </c>
      <c r="B332" s="32" t="s">
        <v>92</v>
      </c>
      <c r="C332" s="32" t="s">
        <v>65</v>
      </c>
      <c r="D332" s="53">
        <f>D333</f>
        <v>20</v>
      </c>
      <c r="E332" s="53">
        <f>E333</f>
        <v>19.823</v>
      </c>
      <c r="F332" s="52">
        <f t="shared" si="14"/>
        <v>99.115</v>
      </c>
      <c r="G332" s="51">
        <f t="shared" si="15"/>
        <v>0.1769999999999996</v>
      </c>
    </row>
    <row r="333" spans="1:7" ht="20.25" customHeight="1">
      <c r="A333" s="8" t="s">
        <v>77</v>
      </c>
      <c r="B333" s="32" t="s">
        <v>92</v>
      </c>
      <c r="C333" s="32" t="s">
        <v>78</v>
      </c>
      <c r="D333" s="51">
        <v>20</v>
      </c>
      <c r="E333" s="51">
        <v>19.823</v>
      </c>
      <c r="F333" s="52">
        <f t="shared" si="14"/>
        <v>99.115</v>
      </c>
      <c r="G333" s="51">
        <f t="shared" si="15"/>
        <v>0.1769999999999996</v>
      </c>
    </row>
    <row r="334" spans="1:7" ht="58.5" customHeight="1" hidden="1">
      <c r="A334" s="7" t="s">
        <v>240</v>
      </c>
      <c r="B334" s="31" t="s">
        <v>241</v>
      </c>
      <c r="C334" s="31" t="s">
        <v>39</v>
      </c>
      <c r="D334" s="49">
        <f aca="true" t="shared" si="18" ref="D334:G335">D335</f>
        <v>0</v>
      </c>
      <c r="E334" s="49">
        <f t="shared" si="18"/>
        <v>0</v>
      </c>
      <c r="F334" s="50">
        <f t="shared" si="18"/>
        <v>0</v>
      </c>
      <c r="G334" s="49">
        <f t="shared" si="18"/>
        <v>0</v>
      </c>
    </row>
    <row r="335" spans="1:7" ht="29.25" customHeight="1" hidden="1">
      <c r="A335" s="8" t="s">
        <v>93</v>
      </c>
      <c r="B335" s="32" t="s">
        <v>241</v>
      </c>
      <c r="C335" s="32" t="s">
        <v>66</v>
      </c>
      <c r="D335" s="53">
        <f t="shared" si="18"/>
        <v>0</v>
      </c>
      <c r="E335" s="53">
        <f t="shared" si="18"/>
        <v>0</v>
      </c>
      <c r="F335" s="56">
        <f t="shared" si="18"/>
        <v>0</v>
      </c>
      <c r="G335" s="53">
        <f t="shared" si="18"/>
        <v>0</v>
      </c>
    </row>
    <row r="336" spans="1:8" s="1" customFormat="1" ht="20.25" customHeight="1" hidden="1">
      <c r="A336" s="8" t="s">
        <v>48</v>
      </c>
      <c r="B336" s="32" t="s">
        <v>241</v>
      </c>
      <c r="C336" s="32" t="s">
        <v>49</v>
      </c>
      <c r="D336" s="53">
        <v>0</v>
      </c>
      <c r="E336" s="53">
        <v>0</v>
      </c>
      <c r="F336" s="56">
        <v>0</v>
      </c>
      <c r="G336" s="53">
        <v>0</v>
      </c>
      <c r="H336" s="64"/>
    </row>
    <row r="337" spans="1:7" ht="57.75" customHeight="1" hidden="1">
      <c r="A337" s="7" t="s">
        <v>243</v>
      </c>
      <c r="B337" s="31" t="s">
        <v>242</v>
      </c>
      <c r="C337" s="31" t="s">
        <v>39</v>
      </c>
      <c r="D337" s="49">
        <f aca="true" t="shared" si="19" ref="D337:G338">D338</f>
        <v>0</v>
      </c>
      <c r="E337" s="49">
        <f t="shared" si="19"/>
        <v>0</v>
      </c>
      <c r="F337" s="50">
        <f t="shared" si="19"/>
        <v>0</v>
      </c>
      <c r="G337" s="49">
        <f t="shared" si="19"/>
        <v>0</v>
      </c>
    </row>
    <row r="338" spans="1:7" ht="21" customHeight="1" hidden="1">
      <c r="A338" s="8" t="s">
        <v>93</v>
      </c>
      <c r="B338" s="32" t="s">
        <v>242</v>
      </c>
      <c r="C338" s="32" t="s">
        <v>66</v>
      </c>
      <c r="D338" s="53">
        <f t="shared" si="19"/>
        <v>0</v>
      </c>
      <c r="E338" s="53">
        <f t="shared" si="19"/>
        <v>0</v>
      </c>
      <c r="F338" s="56">
        <f t="shared" si="19"/>
        <v>0</v>
      </c>
      <c r="G338" s="53">
        <f t="shared" si="19"/>
        <v>0</v>
      </c>
    </row>
    <row r="339" spans="1:7" ht="33" customHeight="1" hidden="1">
      <c r="A339" s="8" t="s">
        <v>48</v>
      </c>
      <c r="B339" s="32" t="s">
        <v>242</v>
      </c>
      <c r="C339" s="32" t="s">
        <v>49</v>
      </c>
      <c r="D339" s="53">
        <v>0</v>
      </c>
      <c r="E339" s="53">
        <v>0</v>
      </c>
      <c r="F339" s="56">
        <v>0</v>
      </c>
      <c r="G339" s="53">
        <v>0</v>
      </c>
    </row>
    <row r="340" spans="1:7" ht="20.25" customHeight="1" hidden="1">
      <c r="A340" s="16" t="s">
        <v>244</v>
      </c>
      <c r="B340" s="31" t="s">
        <v>245</v>
      </c>
      <c r="C340" s="31" t="s">
        <v>39</v>
      </c>
      <c r="D340" s="49">
        <f aca="true" t="shared" si="20" ref="D340:G341">D341</f>
        <v>0</v>
      </c>
      <c r="E340" s="49">
        <f t="shared" si="20"/>
        <v>0</v>
      </c>
      <c r="F340" s="50" t="e">
        <f t="shared" si="20"/>
        <v>#DIV/0!</v>
      </c>
      <c r="G340" s="49">
        <f t="shared" si="20"/>
        <v>0</v>
      </c>
    </row>
    <row r="341" spans="1:7" ht="20.25" customHeight="1" hidden="1">
      <c r="A341" s="8" t="s">
        <v>93</v>
      </c>
      <c r="B341" s="32" t="s">
        <v>245</v>
      </c>
      <c r="C341" s="32" t="s">
        <v>66</v>
      </c>
      <c r="D341" s="53">
        <f t="shared" si="20"/>
        <v>0</v>
      </c>
      <c r="E341" s="53">
        <f t="shared" si="20"/>
        <v>0</v>
      </c>
      <c r="F341" s="52" t="e">
        <f aca="true" t="shared" si="21" ref="F341:F372">E341*100/D341</f>
        <v>#DIV/0!</v>
      </c>
      <c r="G341" s="51">
        <f aca="true" t="shared" si="22" ref="G341:G372">D341-E341</f>
        <v>0</v>
      </c>
    </row>
    <row r="342" spans="1:7" ht="21" customHeight="1" hidden="1">
      <c r="A342" s="8" t="s">
        <v>48</v>
      </c>
      <c r="B342" s="32" t="s">
        <v>245</v>
      </c>
      <c r="C342" s="32" t="s">
        <v>49</v>
      </c>
      <c r="D342" s="51"/>
      <c r="E342" s="51"/>
      <c r="F342" s="52" t="e">
        <f t="shared" si="21"/>
        <v>#DIV/0!</v>
      </c>
      <c r="G342" s="51">
        <f t="shared" si="22"/>
        <v>0</v>
      </c>
    </row>
    <row r="343" spans="1:7" ht="35.25" customHeight="1" hidden="1">
      <c r="A343" s="16" t="s">
        <v>247</v>
      </c>
      <c r="B343" s="31" t="s">
        <v>246</v>
      </c>
      <c r="C343" s="31" t="s">
        <v>39</v>
      </c>
      <c r="D343" s="49">
        <f>D344</f>
        <v>0</v>
      </c>
      <c r="E343" s="49">
        <f>E344</f>
        <v>0</v>
      </c>
      <c r="F343" s="50" t="e">
        <f t="shared" si="21"/>
        <v>#DIV/0!</v>
      </c>
      <c r="G343" s="49">
        <f t="shared" si="22"/>
        <v>0</v>
      </c>
    </row>
    <row r="344" spans="1:7" ht="42.75" customHeight="1" hidden="1">
      <c r="A344" s="8" t="s">
        <v>93</v>
      </c>
      <c r="B344" s="32" t="s">
        <v>246</v>
      </c>
      <c r="C344" s="32" t="s">
        <v>66</v>
      </c>
      <c r="D344" s="53">
        <f>D345</f>
        <v>0</v>
      </c>
      <c r="E344" s="53">
        <f>E345</f>
        <v>0</v>
      </c>
      <c r="F344" s="56" t="e">
        <f t="shared" si="21"/>
        <v>#DIV/0!</v>
      </c>
      <c r="G344" s="53">
        <f t="shared" si="22"/>
        <v>0</v>
      </c>
    </row>
    <row r="345" spans="1:7" ht="39" customHeight="1" hidden="1">
      <c r="A345" s="8" t="s">
        <v>48</v>
      </c>
      <c r="B345" s="32" t="s">
        <v>246</v>
      </c>
      <c r="C345" s="32" t="s">
        <v>49</v>
      </c>
      <c r="D345" s="53"/>
      <c r="E345" s="53"/>
      <c r="F345" s="56" t="e">
        <f t="shared" si="21"/>
        <v>#DIV/0!</v>
      </c>
      <c r="G345" s="53">
        <f t="shared" si="22"/>
        <v>0</v>
      </c>
    </row>
    <row r="346" spans="1:7" ht="33.75" customHeight="1" hidden="1">
      <c r="A346" s="16" t="s">
        <v>249</v>
      </c>
      <c r="B346" s="31" t="s">
        <v>248</v>
      </c>
      <c r="C346" s="31" t="s">
        <v>39</v>
      </c>
      <c r="D346" s="49">
        <f>D347</f>
        <v>0</v>
      </c>
      <c r="E346" s="49">
        <f>E347</f>
        <v>0</v>
      </c>
      <c r="F346" s="50" t="e">
        <f t="shared" si="21"/>
        <v>#DIV/0!</v>
      </c>
      <c r="G346" s="49">
        <f t="shared" si="22"/>
        <v>0</v>
      </c>
    </row>
    <row r="347" spans="1:7" ht="21.75" customHeight="1" hidden="1">
      <c r="A347" s="8" t="s">
        <v>93</v>
      </c>
      <c r="B347" s="32" t="s">
        <v>248</v>
      </c>
      <c r="C347" s="32" t="s">
        <v>66</v>
      </c>
      <c r="D347" s="53">
        <f>D348</f>
        <v>0</v>
      </c>
      <c r="E347" s="53">
        <f>E348</f>
        <v>0</v>
      </c>
      <c r="F347" s="52" t="e">
        <f t="shared" si="21"/>
        <v>#DIV/0!</v>
      </c>
      <c r="G347" s="51">
        <f t="shared" si="22"/>
        <v>0</v>
      </c>
    </row>
    <row r="348" spans="1:7" ht="24.75" customHeight="1" hidden="1">
      <c r="A348" s="22" t="s">
        <v>48</v>
      </c>
      <c r="B348" s="32" t="s">
        <v>248</v>
      </c>
      <c r="C348" s="32" t="s">
        <v>49</v>
      </c>
      <c r="D348" s="51"/>
      <c r="E348" s="51"/>
      <c r="F348" s="52" t="e">
        <f t="shared" si="21"/>
        <v>#DIV/0!</v>
      </c>
      <c r="G348" s="51">
        <f t="shared" si="22"/>
        <v>0</v>
      </c>
    </row>
    <row r="349" spans="1:7" ht="25.5" customHeight="1">
      <c r="A349" s="7" t="s">
        <v>266</v>
      </c>
      <c r="B349" s="31" t="s">
        <v>264</v>
      </c>
      <c r="C349" s="31" t="s">
        <v>39</v>
      </c>
      <c r="D349" s="49">
        <f>D350</f>
        <v>105</v>
      </c>
      <c r="E349" s="49">
        <f>E350</f>
        <v>105</v>
      </c>
      <c r="F349" s="50">
        <f t="shared" si="21"/>
        <v>100</v>
      </c>
      <c r="G349" s="49">
        <f t="shared" si="22"/>
        <v>0</v>
      </c>
    </row>
    <row r="350" spans="1:7" ht="23.25" customHeight="1">
      <c r="A350" s="8" t="s">
        <v>266</v>
      </c>
      <c r="B350" s="32" t="s">
        <v>264</v>
      </c>
      <c r="C350" s="32" t="s">
        <v>39</v>
      </c>
      <c r="D350" s="53">
        <f>D351</f>
        <v>105</v>
      </c>
      <c r="E350" s="53">
        <f>E351</f>
        <v>105</v>
      </c>
      <c r="F350" s="56">
        <f t="shared" si="21"/>
        <v>100</v>
      </c>
      <c r="G350" s="53">
        <f t="shared" si="22"/>
        <v>0</v>
      </c>
    </row>
    <row r="351" spans="1:7" ht="23.25" customHeight="1">
      <c r="A351" s="8" t="s">
        <v>0</v>
      </c>
      <c r="B351" s="32" t="s">
        <v>265</v>
      </c>
      <c r="C351" s="32" t="s">
        <v>39</v>
      </c>
      <c r="D351" s="53">
        <f>D353</f>
        <v>105</v>
      </c>
      <c r="E351" s="53">
        <f>E353</f>
        <v>105</v>
      </c>
      <c r="F351" s="56">
        <f t="shared" si="21"/>
        <v>100</v>
      </c>
      <c r="G351" s="53">
        <f t="shared" si="22"/>
        <v>0</v>
      </c>
    </row>
    <row r="352" spans="1:7" ht="25.5" customHeight="1">
      <c r="A352" s="8" t="s">
        <v>93</v>
      </c>
      <c r="B352" s="32" t="s">
        <v>265</v>
      </c>
      <c r="C352" s="32" t="s">
        <v>66</v>
      </c>
      <c r="D352" s="53">
        <f>D353</f>
        <v>105</v>
      </c>
      <c r="E352" s="53">
        <f>E353</f>
        <v>105</v>
      </c>
      <c r="F352" s="56">
        <f t="shared" si="21"/>
        <v>100</v>
      </c>
      <c r="G352" s="53">
        <f t="shared" si="22"/>
        <v>0</v>
      </c>
    </row>
    <row r="353" spans="1:7" ht="24.75" customHeight="1">
      <c r="A353" s="8" t="s">
        <v>48</v>
      </c>
      <c r="B353" s="32" t="s">
        <v>265</v>
      </c>
      <c r="C353" s="32" t="s">
        <v>49</v>
      </c>
      <c r="D353" s="53">
        <v>105</v>
      </c>
      <c r="E353" s="53">
        <v>105</v>
      </c>
      <c r="F353" s="56">
        <f t="shared" si="21"/>
        <v>100</v>
      </c>
      <c r="G353" s="53">
        <f t="shared" si="22"/>
        <v>0</v>
      </c>
    </row>
    <row r="354" spans="1:7" ht="24.75" customHeight="1">
      <c r="A354" s="7" t="s">
        <v>94</v>
      </c>
      <c r="B354" s="31" t="s">
        <v>84</v>
      </c>
      <c r="C354" s="31" t="s">
        <v>39</v>
      </c>
      <c r="D354" s="49">
        <f>D355</f>
        <v>228</v>
      </c>
      <c r="E354" s="49">
        <f>E355</f>
        <v>97.94176</v>
      </c>
      <c r="F354" s="50">
        <f t="shared" si="21"/>
        <v>42.95691228070175</v>
      </c>
      <c r="G354" s="49">
        <f t="shared" si="22"/>
        <v>130.05824</v>
      </c>
    </row>
    <row r="355" spans="1:7" ht="15.75" customHeight="1">
      <c r="A355" s="7" t="s">
        <v>95</v>
      </c>
      <c r="B355" s="31" t="s">
        <v>96</v>
      </c>
      <c r="C355" s="31" t="s">
        <v>39</v>
      </c>
      <c r="D355" s="49">
        <f>D356</f>
        <v>228</v>
      </c>
      <c r="E355" s="49">
        <f>E356</f>
        <v>97.94176</v>
      </c>
      <c r="F355" s="50">
        <f t="shared" si="21"/>
        <v>42.95691228070175</v>
      </c>
      <c r="G355" s="49">
        <f t="shared" si="22"/>
        <v>130.05824</v>
      </c>
    </row>
    <row r="356" spans="1:7" ht="15" customHeight="1">
      <c r="A356" s="8" t="s">
        <v>97</v>
      </c>
      <c r="B356" s="32" t="s">
        <v>98</v>
      </c>
      <c r="C356" s="32" t="s">
        <v>39</v>
      </c>
      <c r="D356" s="53">
        <f>D359</f>
        <v>228</v>
      </c>
      <c r="E356" s="53">
        <f>E359</f>
        <v>97.94176</v>
      </c>
      <c r="F356" s="56">
        <f t="shared" si="21"/>
        <v>42.95691228070175</v>
      </c>
      <c r="G356" s="53">
        <f t="shared" si="22"/>
        <v>130.05824</v>
      </c>
    </row>
    <row r="357" spans="1:7" ht="35.25" customHeight="1">
      <c r="A357" s="8" t="s">
        <v>32</v>
      </c>
      <c r="B357" s="32" t="s">
        <v>99</v>
      </c>
      <c r="C357" s="32" t="s">
        <v>39</v>
      </c>
      <c r="D357" s="53">
        <f>D359</f>
        <v>228</v>
      </c>
      <c r="E357" s="53">
        <f>E359</f>
        <v>97.94176</v>
      </c>
      <c r="F357" s="56">
        <f t="shared" si="21"/>
        <v>42.95691228070175</v>
      </c>
      <c r="G357" s="53">
        <f t="shared" si="22"/>
        <v>130.05824</v>
      </c>
    </row>
    <row r="358" spans="1:7" ht="12.75" customHeight="1">
      <c r="A358" s="8" t="s">
        <v>69</v>
      </c>
      <c r="B358" s="32" t="s">
        <v>99</v>
      </c>
      <c r="C358" s="32" t="s">
        <v>70</v>
      </c>
      <c r="D358" s="53">
        <f>D359</f>
        <v>228</v>
      </c>
      <c r="E358" s="53">
        <f>E359</f>
        <v>97.94176</v>
      </c>
      <c r="F358" s="56">
        <f t="shared" si="21"/>
        <v>42.95691228070175</v>
      </c>
      <c r="G358" s="53">
        <f t="shared" si="22"/>
        <v>130.05824</v>
      </c>
    </row>
    <row r="359" spans="1:7" ht="17.25" customHeight="1">
      <c r="A359" s="8" t="s">
        <v>50</v>
      </c>
      <c r="B359" s="32" t="s">
        <v>99</v>
      </c>
      <c r="C359" s="32" t="s">
        <v>51</v>
      </c>
      <c r="D359" s="53">
        <v>228</v>
      </c>
      <c r="E359" s="53">
        <v>97.94176</v>
      </c>
      <c r="F359" s="56">
        <f t="shared" si="21"/>
        <v>42.95691228070175</v>
      </c>
      <c r="G359" s="53">
        <f t="shared" si="22"/>
        <v>130.05824</v>
      </c>
    </row>
    <row r="360" spans="1:7" ht="18.75" customHeight="1">
      <c r="A360" s="7" t="s">
        <v>43</v>
      </c>
      <c r="B360" s="31" t="s">
        <v>84</v>
      </c>
      <c r="C360" s="31" t="s">
        <v>39</v>
      </c>
      <c r="D360" s="49">
        <f>D361</f>
        <v>500</v>
      </c>
      <c r="E360" s="49">
        <f>E361</f>
        <v>87.609</v>
      </c>
      <c r="F360" s="50">
        <f t="shared" si="21"/>
        <v>17.5218</v>
      </c>
      <c r="G360" s="49">
        <f t="shared" si="22"/>
        <v>412.391</v>
      </c>
    </row>
    <row r="361" spans="1:7" ht="16.5" customHeight="1">
      <c r="A361" s="7" t="s">
        <v>1</v>
      </c>
      <c r="B361" s="31" t="s">
        <v>100</v>
      </c>
      <c r="C361" s="31" t="s">
        <v>39</v>
      </c>
      <c r="D361" s="49">
        <f>D362</f>
        <v>500</v>
      </c>
      <c r="E361" s="49">
        <f>E362</f>
        <v>87.609</v>
      </c>
      <c r="F361" s="50">
        <f t="shared" si="21"/>
        <v>17.5218</v>
      </c>
      <c r="G361" s="49">
        <f t="shared" si="22"/>
        <v>412.391</v>
      </c>
    </row>
    <row r="362" spans="1:7" ht="19.5" customHeight="1">
      <c r="A362" s="8" t="s">
        <v>83</v>
      </c>
      <c r="B362" s="32" t="s">
        <v>101</v>
      </c>
      <c r="C362" s="32" t="s">
        <v>39</v>
      </c>
      <c r="D362" s="53">
        <f>D366+D363</f>
        <v>500</v>
      </c>
      <c r="E362" s="53">
        <f>E366+E363</f>
        <v>87.609</v>
      </c>
      <c r="F362" s="56">
        <f t="shared" si="21"/>
        <v>17.5218</v>
      </c>
      <c r="G362" s="53">
        <f t="shared" si="22"/>
        <v>412.391</v>
      </c>
    </row>
    <row r="363" spans="1:7" ht="30" customHeight="1">
      <c r="A363" s="8" t="s">
        <v>93</v>
      </c>
      <c r="B363" s="32" t="s">
        <v>101</v>
      </c>
      <c r="C363" s="32" t="s">
        <v>66</v>
      </c>
      <c r="D363" s="51">
        <f>D364</f>
        <v>87.609</v>
      </c>
      <c r="E363" s="51">
        <f>E364</f>
        <v>87.609</v>
      </c>
      <c r="F363" s="52">
        <f t="shared" si="21"/>
        <v>100</v>
      </c>
      <c r="G363" s="51">
        <f t="shared" si="22"/>
        <v>0</v>
      </c>
    </row>
    <row r="364" spans="1:7" ht="34.5" customHeight="1">
      <c r="A364" s="8" t="s">
        <v>48</v>
      </c>
      <c r="B364" s="32" t="s">
        <v>101</v>
      </c>
      <c r="C364" s="32" t="s">
        <v>49</v>
      </c>
      <c r="D364" s="51">
        <v>87.609</v>
      </c>
      <c r="E364" s="51">
        <v>87.609</v>
      </c>
      <c r="F364" s="52">
        <f t="shared" si="21"/>
        <v>100</v>
      </c>
      <c r="G364" s="51">
        <f t="shared" si="22"/>
        <v>0</v>
      </c>
    </row>
    <row r="365" spans="1:7" ht="21" customHeight="1">
      <c r="A365" s="8" t="s">
        <v>71</v>
      </c>
      <c r="B365" s="32" t="s">
        <v>101</v>
      </c>
      <c r="C365" s="32" t="s">
        <v>65</v>
      </c>
      <c r="D365" s="53">
        <f>D366</f>
        <v>412.391</v>
      </c>
      <c r="E365" s="53">
        <f>E366</f>
        <v>0</v>
      </c>
      <c r="F365" s="52">
        <f t="shared" si="21"/>
        <v>0</v>
      </c>
      <c r="G365" s="51">
        <f t="shared" si="22"/>
        <v>412.391</v>
      </c>
    </row>
    <row r="366" spans="1:7" ht="12.75">
      <c r="A366" s="8" t="s">
        <v>52</v>
      </c>
      <c r="B366" s="32" t="s">
        <v>101</v>
      </c>
      <c r="C366" s="32" t="s">
        <v>5</v>
      </c>
      <c r="D366" s="53">
        <v>412.391</v>
      </c>
      <c r="E366" s="53">
        <v>0</v>
      </c>
      <c r="F366" s="52">
        <f t="shared" si="21"/>
        <v>0</v>
      </c>
      <c r="G366" s="51">
        <f t="shared" si="22"/>
        <v>412.391</v>
      </c>
    </row>
    <row r="367" spans="1:7" ht="27" customHeight="1">
      <c r="A367" s="7" t="s">
        <v>4</v>
      </c>
      <c r="B367" s="31" t="s">
        <v>106</v>
      </c>
      <c r="C367" s="31" t="s">
        <v>39</v>
      </c>
      <c r="D367" s="49">
        <f>D378+D381+D384+D386</f>
        <v>775</v>
      </c>
      <c r="E367" s="49">
        <f>E378+E381+E384+E386</f>
        <v>685.196</v>
      </c>
      <c r="F367" s="50">
        <f t="shared" si="21"/>
        <v>88.4123870967742</v>
      </c>
      <c r="G367" s="49">
        <f t="shared" si="22"/>
        <v>89.80399999999997</v>
      </c>
    </row>
    <row r="368" spans="1:7" ht="31.5" customHeight="1" hidden="1">
      <c r="A368" s="8" t="s">
        <v>259</v>
      </c>
      <c r="B368" s="32" t="s">
        <v>107</v>
      </c>
      <c r="C368" s="32" t="s">
        <v>39</v>
      </c>
      <c r="D368" s="53">
        <f>D371+D374</f>
        <v>0</v>
      </c>
      <c r="E368" s="53">
        <f>E371+E374</f>
        <v>0</v>
      </c>
      <c r="F368" s="52" t="e">
        <f t="shared" si="21"/>
        <v>#DIV/0!</v>
      </c>
      <c r="G368" s="51">
        <f t="shared" si="22"/>
        <v>0</v>
      </c>
    </row>
    <row r="369" spans="1:7" ht="14.25" customHeight="1" hidden="1">
      <c r="A369" s="14" t="s">
        <v>260</v>
      </c>
      <c r="B369" s="32" t="s">
        <v>215</v>
      </c>
      <c r="C369" s="32" t="s">
        <v>39</v>
      </c>
      <c r="D369" s="53">
        <f>D371</f>
        <v>0</v>
      </c>
      <c r="E369" s="53">
        <f>E371</f>
        <v>0</v>
      </c>
      <c r="F369" s="52" t="e">
        <f t="shared" si="21"/>
        <v>#DIV/0!</v>
      </c>
      <c r="G369" s="51">
        <f t="shared" si="22"/>
        <v>0</v>
      </c>
    </row>
    <row r="370" spans="1:7" ht="21.75" customHeight="1" hidden="1">
      <c r="A370" s="14" t="s">
        <v>42</v>
      </c>
      <c r="B370" s="32" t="s">
        <v>215</v>
      </c>
      <c r="C370" s="32" t="s">
        <v>66</v>
      </c>
      <c r="D370" s="53">
        <f>D371</f>
        <v>0</v>
      </c>
      <c r="E370" s="53">
        <f>E371</f>
        <v>0</v>
      </c>
      <c r="F370" s="52" t="e">
        <f t="shared" si="21"/>
        <v>#DIV/0!</v>
      </c>
      <c r="G370" s="51">
        <f t="shared" si="22"/>
        <v>0</v>
      </c>
    </row>
    <row r="371" spans="1:7" ht="21.75" customHeight="1" hidden="1">
      <c r="A371" s="5" t="s">
        <v>45</v>
      </c>
      <c r="B371" s="32" t="s">
        <v>215</v>
      </c>
      <c r="C371" s="32" t="s">
        <v>49</v>
      </c>
      <c r="D371" s="53"/>
      <c r="E371" s="53"/>
      <c r="F371" s="52" t="e">
        <f t="shared" si="21"/>
        <v>#DIV/0!</v>
      </c>
      <c r="G371" s="51">
        <f t="shared" si="22"/>
        <v>0</v>
      </c>
    </row>
    <row r="372" spans="1:7" ht="23.25" customHeight="1" hidden="1">
      <c r="A372" s="14" t="s">
        <v>236</v>
      </c>
      <c r="B372" s="38" t="s">
        <v>216</v>
      </c>
      <c r="C372" s="32" t="s">
        <v>39</v>
      </c>
      <c r="D372" s="53">
        <f>D374</f>
        <v>0</v>
      </c>
      <c r="E372" s="53">
        <f>E374</f>
        <v>0</v>
      </c>
      <c r="F372" s="52" t="e">
        <f t="shared" si="21"/>
        <v>#DIV/0!</v>
      </c>
      <c r="G372" s="51">
        <f t="shared" si="22"/>
        <v>0</v>
      </c>
    </row>
    <row r="373" spans="1:7" ht="18.75" customHeight="1" hidden="1">
      <c r="A373" s="14" t="s">
        <v>42</v>
      </c>
      <c r="B373" s="38" t="s">
        <v>216</v>
      </c>
      <c r="C373" s="32" t="s">
        <v>66</v>
      </c>
      <c r="D373" s="53">
        <f>D374</f>
        <v>0</v>
      </c>
      <c r="E373" s="53">
        <f>E374</f>
        <v>0</v>
      </c>
      <c r="F373" s="52" t="e">
        <f aca="true" t="shared" si="23" ref="F373:F411">E373*100/D373</f>
        <v>#DIV/0!</v>
      </c>
      <c r="G373" s="51">
        <f aca="true" t="shared" si="24" ref="G373:G411">D373-E373</f>
        <v>0</v>
      </c>
    </row>
    <row r="374" spans="1:7" ht="35.25" customHeight="1" hidden="1">
      <c r="A374" s="5" t="s">
        <v>45</v>
      </c>
      <c r="B374" s="38" t="s">
        <v>216</v>
      </c>
      <c r="C374" s="32" t="s">
        <v>49</v>
      </c>
      <c r="D374" s="53"/>
      <c r="E374" s="53"/>
      <c r="F374" s="52" t="e">
        <f t="shared" si="23"/>
        <v>#DIV/0!</v>
      </c>
      <c r="G374" s="51">
        <f t="shared" si="24"/>
        <v>0</v>
      </c>
    </row>
    <row r="375" spans="1:7" ht="39.75" customHeight="1">
      <c r="A375" s="5" t="s">
        <v>64</v>
      </c>
      <c r="B375" s="35" t="s">
        <v>107</v>
      </c>
      <c r="C375" s="32" t="s">
        <v>39</v>
      </c>
      <c r="D375" s="53">
        <f>D376+D379+D382</f>
        <v>725</v>
      </c>
      <c r="E375" s="53">
        <f>E376+E379+E382</f>
        <v>635.196</v>
      </c>
      <c r="F375" s="52">
        <f t="shared" si="23"/>
        <v>87.61324137931035</v>
      </c>
      <c r="G375" s="51">
        <f t="shared" si="24"/>
        <v>89.80399999999997</v>
      </c>
    </row>
    <row r="376" spans="1:7" ht="28.5" customHeight="1">
      <c r="A376" s="13" t="s">
        <v>352</v>
      </c>
      <c r="B376" s="32" t="s">
        <v>350</v>
      </c>
      <c r="C376" s="32" t="s">
        <v>39</v>
      </c>
      <c r="D376" s="53">
        <f>D377</f>
        <v>2</v>
      </c>
      <c r="E376" s="53">
        <f>E377</f>
        <v>0</v>
      </c>
      <c r="F376" s="52">
        <f t="shared" si="23"/>
        <v>0</v>
      </c>
      <c r="G376" s="51">
        <f t="shared" si="24"/>
        <v>2</v>
      </c>
    </row>
    <row r="377" spans="1:7" ht="25.5" customHeight="1">
      <c r="A377" s="8" t="s">
        <v>93</v>
      </c>
      <c r="B377" s="32" t="s">
        <v>350</v>
      </c>
      <c r="C377" s="32" t="s">
        <v>66</v>
      </c>
      <c r="D377" s="53">
        <f>D378</f>
        <v>2</v>
      </c>
      <c r="E377" s="53">
        <f>E378</f>
        <v>0</v>
      </c>
      <c r="F377" s="52">
        <f t="shared" si="23"/>
        <v>0</v>
      </c>
      <c r="G377" s="51">
        <f t="shared" si="24"/>
        <v>2</v>
      </c>
    </row>
    <row r="378" spans="1:7" ht="24.75" customHeight="1">
      <c r="A378" s="8" t="s">
        <v>48</v>
      </c>
      <c r="B378" s="32" t="s">
        <v>350</v>
      </c>
      <c r="C378" s="32" t="s">
        <v>49</v>
      </c>
      <c r="D378" s="53">
        <v>2</v>
      </c>
      <c r="E378" s="53">
        <v>0</v>
      </c>
      <c r="F378" s="52">
        <f t="shared" si="23"/>
        <v>0</v>
      </c>
      <c r="G378" s="51">
        <f t="shared" si="24"/>
        <v>2</v>
      </c>
    </row>
    <row r="379" spans="1:7" ht="30" customHeight="1">
      <c r="A379" s="13" t="s">
        <v>261</v>
      </c>
      <c r="B379" s="32" t="s">
        <v>349</v>
      </c>
      <c r="C379" s="32" t="s">
        <v>39</v>
      </c>
      <c r="D379" s="53">
        <f>D380</f>
        <v>87.804</v>
      </c>
      <c r="E379" s="53">
        <f>E380</f>
        <v>0</v>
      </c>
      <c r="F379" s="52">
        <f t="shared" si="23"/>
        <v>0</v>
      </c>
      <c r="G379" s="51">
        <f t="shared" si="24"/>
        <v>87.804</v>
      </c>
    </row>
    <row r="380" spans="1:7" ht="24" customHeight="1">
      <c r="A380" s="8" t="s">
        <v>93</v>
      </c>
      <c r="B380" s="32" t="s">
        <v>349</v>
      </c>
      <c r="C380" s="32" t="s">
        <v>66</v>
      </c>
      <c r="D380" s="53">
        <f>D381</f>
        <v>87.804</v>
      </c>
      <c r="E380" s="53">
        <f>E381</f>
        <v>0</v>
      </c>
      <c r="F380" s="52">
        <f t="shared" si="23"/>
        <v>0</v>
      </c>
      <c r="G380" s="51">
        <f t="shared" si="24"/>
        <v>87.804</v>
      </c>
    </row>
    <row r="381" spans="1:7" ht="29.25" customHeight="1">
      <c r="A381" s="8" t="s">
        <v>48</v>
      </c>
      <c r="B381" s="32" t="s">
        <v>349</v>
      </c>
      <c r="C381" s="32" t="s">
        <v>49</v>
      </c>
      <c r="D381" s="53">
        <v>87.804</v>
      </c>
      <c r="E381" s="53">
        <v>0</v>
      </c>
      <c r="F381" s="52">
        <f t="shared" si="23"/>
        <v>0</v>
      </c>
      <c r="G381" s="51">
        <f t="shared" si="24"/>
        <v>87.804</v>
      </c>
    </row>
    <row r="382" spans="1:7" ht="66.75" customHeight="1">
      <c r="A382" s="14" t="s">
        <v>62</v>
      </c>
      <c r="B382" s="32" t="s">
        <v>351</v>
      </c>
      <c r="C382" s="32" t="s">
        <v>39</v>
      </c>
      <c r="D382" s="53">
        <f>D383</f>
        <v>635.196</v>
      </c>
      <c r="E382" s="53">
        <f>E383</f>
        <v>635.196</v>
      </c>
      <c r="F382" s="52">
        <f t="shared" si="23"/>
        <v>100</v>
      </c>
      <c r="G382" s="51">
        <f t="shared" si="24"/>
        <v>0</v>
      </c>
    </row>
    <row r="383" spans="1:7" ht="14.25" customHeight="1">
      <c r="A383" s="8" t="s">
        <v>42</v>
      </c>
      <c r="B383" s="32" t="s">
        <v>351</v>
      </c>
      <c r="C383" s="32" t="s">
        <v>74</v>
      </c>
      <c r="D383" s="53">
        <f>D384</f>
        <v>635.196</v>
      </c>
      <c r="E383" s="53">
        <f>E384</f>
        <v>635.196</v>
      </c>
      <c r="F383" s="52">
        <f t="shared" si="23"/>
        <v>100</v>
      </c>
      <c r="G383" s="51">
        <f t="shared" si="24"/>
        <v>0</v>
      </c>
    </row>
    <row r="384" spans="1:7" ht="18" customHeight="1">
      <c r="A384" s="8" t="s">
        <v>45</v>
      </c>
      <c r="B384" s="32" t="s">
        <v>351</v>
      </c>
      <c r="C384" s="32" t="s">
        <v>6</v>
      </c>
      <c r="D384" s="53">
        <v>635.196</v>
      </c>
      <c r="E384" s="53">
        <v>635.196</v>
      </c>
      <c r="F384" s="52">
        <f t="shared" si="23"/>
        <v>100</v>
      </c>
      <c r="G384" s="51">
        <f t="shared" si="24"/>
        <v>0</v>
      </c>
    </row>
    <row r="385" spans="1:7" ht="17.25" customHeight="1" hidden="1">
      <c r="A385" s="8" t="s">
        <v>45</v>
      </c>
      <c r="B385" s="31" t="s">
        <v>203</v>
      </c>
      <c r="C385" s="31" t="s">
        <v>39</v>
      </c>
      <c r="D385" s="49">
        <f>D386</f>
        <v>50</v>
      </c>
      <c r="E385" s="49">
        <f>E386</f>
        <v>50</v>
      </c>
      <c r="F385" s="50">
        <f t="shared" si="23"/>
        <v>100</v>
      </c>
      <c r="G385" s="49">
        <f t="shared" si="24"/>
        <v>0</v>
      </c>
    </row>
    <row r="386" spans="1:7" ht="60" customHeight="1">
      <c r="A386" s="14" t="s">
        <v>353</v>
      </c>
      <c r="B386" s="39" t="s">
        <v>354</v>
      </c>
      <c r="C386" s="39" t="s">
        <v>39</v>
      </c>
      <c r="D386" s="53">
        <f>D388</f>
        <v>50</v>
      </c>
      <c r="E386" s="53">
        <f>E388</f>
        <v>50</v>
      </c>
      <c r="F386" s="56">
        <f t="shared" si="23"/>
        <v>100</v>
      </c>
      <c r="G386" s="53">
        <f t="shared" si="24"/>
        <v>0</v>
      </c>
    </row>
    <row r="387" spans="1:7" ht="15.75" customHeight="1">
      <c r="A387" s="8" t="s">
        <v>42</v>
      </c>
      <c r="B387" s="39" t="s">
        <v>354</v>
      </c>
      <c r="C387" s="39" t="s">
        <v>74</v>
      </c>
      <c r="D387" s="53">
        <f>D388</f>
        <v>50</v>
      </c>
      <c r="E387" s="53">
        <f>E388</f>
        <v>50</v>
      </c>
      <c r="F387" s="56">
        <f t="shared" si="23"/>
        <v>100</v>
      </c>
      <c r="G387" s="53">
        <f t="shared" si="24"/>
        <v>0</v>
      </c>
    </row>
    <row r="388" spans="1:7" ht="18.75" customHeight="1">
      <c r="A388" s="44" t="s">
        <v>45</v>
      </c>
      <c r="B388" s="39" t="s">
        <v>354</v>
      </c>
      <c r="C388" s="39" t="s">
        <v>6</v>
      </c>
      <c r="D388" s="53">
        <v>50</v>
      </c>
      <c r="E388" s="53">
        <v>50</v>
      </c>
      <c r="F388" s="56">
        <f t="shared" si="23"/>
        <v>100</v>
      </c>
      <c r="G388" s="53">
        <f t="shared" si="24"/>
        <v>0</v>
      </c>
    </row>
    <row r="389" spans="1:7" ht="14.25" customHeight="1">
      <c r="A389" s="26" t="s">
        <v>355</v>
      </c>
      <c r="B389" s="33" t="s">
        <v>100</v>
      </c>
      <c r="C389" s="33" t="s">
        <v>39</v>
      </c>
      <c r="D389" s="47">
        <f aca="true" t="shared" si="25" ref="D389:E391">D390</f>
        <v>100</v>
      </c>
      <c r="E389" s="47">
        <f t="shared" si="25"/>
        <v>100</v>
      </c>
      <c r="F389" s="61">
        <f aca="true" t="shared" si="26" ref="F389:F395">E389*100/D389</f>
        <v>100</v>
      </c>
      <c r="G389" s="33">
        <f aca="true" t="shared" si="27" ref="G389:G395">D389-E389</f>
        <v>0</v>
      </c>
    </row>
    <row r="390" spans="1:7" ht="24.75" customHeight="1">
      <c r="A390" s="8" t="s">
        <v>356</v>
      </c>
      <c r="B390" s="39" t="s">
        <v>357</v>
      </c>
      <c r="C390" s="39" t="s">
        <v>39</v>
      </c>
      <c r="D390" s="60">
        <f t="shared" si="25"/>
        <v>100</v>
      </c>
      <c r="E390" s="60">
        <f t="shared" si="25"/>
        <v>100</v>
      </c>
      <c r="F390" s="56">
        <f t="shared" si="26"/>
        <v>100</v>
      </c>
      <c r="G390" s="53">
        <f t="shared" si="27"/>
        <v>0</v>
      </c>
    </row>
    <row r="391" spans="1:7" ht="24.75" customHeight="1">
      <c r="A391" s="8" t="s">
        <v>93</v>
      </c>
      <c r="B391" s="39" t="s">
        <v>357</v>
      </c>
      <c r="C391" s="39" t="s">
        <v>66</v>
      </c>
      <c r="D391" s="60">
        <f t="shared" si="25"/>
        <v>100</v>
      </c>
      <c r="E391" s="60">
        <f t="shared" si="25"/>
        <v>100</v>
      </c>
      <c r="F391" s="56">
        <f t="shared" si="26"/>
        <v>100</v>
      </c>
      <c r="G391" s="53">
        <f t="shared" si="27"/>
        <v>0</v>
      </c>
    </row>
    <row r="392" spans="1:7" ht="24.75" customHeight="1">
      <c r="A392" s="8" t="s">
        <v>48</v>
      </c>
      <c r="B392" s="39" t="s">
        <v>357</v>
      </c>
      <c r="C392" s="39" t="s">
        <v>49</v>
      </c>
      <c r="D392" s="60">
        <v>100</v>
      </c>
      <c r="E392" s="60">
        <v>100</v>
      </c>
      <c r="F392" s="56">
        <f t="shared" si="26"/>
        <v>100</v>
      </c>
      <c r="G392" s="53">
        <f t="shared" si="27"/>
        <v>0</v>
      </c>
    </row>
    <row r="393" spans="1:7" ht="9.75" customHeight="1">
      <c r="A393" s="26" t="s">
        <v>358</v>
      </c>
      <c r="B393" s="33" t="s">
        <v>340</v>
      </c>
      <c r="C393" s="33" t="s">
        <v>39</v>
      </c>
      <c r="D393" s="47">
        <f>D395</f>
        <v>764.5129999999999</v>
      </c>
      <c r="E393" s="47">
        <f>E395</f>
        <v>574.5129999999999</v>
      </c>
      <c r="F393" s="48">
        <f t="shared" si="26"/>
        <v>75.14757760822903</v>
      </c>
      <c r="G393" s="47">
        <f t="shared" si="27"/>
        <v>190</v>
      </c>
    </row>
    <row r="394" spans="1:7" ht="24.75" customHeight="1">
      <c r="A394" s="8" t="s">
        <v>93</v>
      </c>
      <c r="B394" s="39" t="s">
        <v>340</v>
      </c>
      <c r="C394" s="39" t="s">
        <v>66</v>
      </c>
      <c r="D394" s="60">
        <f>D395</f>
        <v>764.5129999999999</v>
      </c>
      <c r="E394" s="60">
        <f>E395</f>
        <v>574.5129999999999</v>
      </c>
      <c r="F394" s="56">
        <f t="shared" si="26"/>
        <v>75.14757760822903</v>
      </c>
      <c r="G394" s="53">
        <f t="shared" si="27"/>
        <v>190</v>
      </c>
    </row>
    <row r="395" spans="1:7" ht="24.75" customHeight="1">
      <c r="A395" s="8" t="s">
        <v>48</v>
      </c>
      <c r="B395" s="39" t="s">
        <v>340</v>
      </c>
      <c r="C395" s="39" t="s">
        <v>49</v>
      </c>
      <c r="D395" s="60">
        <f>438+326.513</f>
        <v>764.5129999999999</v>
      </c>
      <c r="E395" s="60">
        <f>248+326.513</f>
        <v>574.5129999999999</v>
      </c>
      <c r="F395" s="56">
        <f t="shared" si="26"/>
        <v>75.14757760822903</v>
      </c>
      <c r="G395" s="53">
        <f t="shared" si="27"/>
        <v>190</v>
      </c>
    </row>
    <row r="396" spans="1:8" s="77" customFormat="1" ht="15" customHeight="1">
      <c r="A396" s="81" t="s">
        <v>393</v>
      </c>
      <c r="B396" s="79" t="s">
        <v>84</v>
      </c>
      <c r="C396" s="79" t="s">
        <v>39</v>
      </c>
      <c r="D396" s="74">
        <f>SUM(D406+D444+D417+D423+D435+D429+D432)</f>
        <v>7615.053</v>
      </c>
      <c r="E396" s="74">
        <f>SUM(E406+E444+E417+E423+E435+E429+E432)</f>
        <v>3814.053</v>
      </c>
      <c r="F396" s="75">
        <f t="shared" si="23"/>
        <v>50.08570524722546</v>
      </c>
      <c r="G396" s="74">
        <f t="shared" si="24"/>
        <v>3801</v>
      </c>
      <c r="H396" s="76"/>
    </row>
    <row r="397" spans="1:7" ht="25.5" customHeight="1" hidden="1">
      <c r="A397" s="17" t="s">
        <v>240</v>
      </c>
      <c r="B397" s="32" t="s">
        <v>241</v>
      </c>
      <c r="C397" s="32" t="s">
        <v>39</v>
      </c>
      <c r="D397" s="53"/>
      <c r="E397" s="53"/>
      <c r="F397" s="56" t="e">
        <f t="shared" si="23"/>
        <v>#DIV/0!</v>
      </c>
      <c r="G397" s="53">
        <f t="shared" si="24"/>
        <v>0</v>
      </c>
    </row>
    <row r="398" spans="1:7" ht="36" customHeight="1" hidden="1">
      <c r="A398" s="5" t="s">
        <v>93</v>
      </c>
      <c r="B398" s="32" t="s">
        <v>241</v>
      </c>
      <c r="C398" s="32" t="s">
        <v>66</v>
      </c>
      <c r="D398" s="53"/>
      <c r="E398" s="53"/>
      <c r="F398" s="56" t="e">
        <f t="shared" si="23"/>
        <v>#DIV/0!</v>
      </c>
      <c r="G398" s="53">
        <f t="shared" si="24"/>
        <v>0</v>
      </c>
    </row>
    <row r="399" spans="1:7" ht="34.5" customHeight="1" hidden="1">
      <c r="A399" s="5" t="s">
        <v>48</v>
      </c>
      <c r="B399" s="32" t="s">
        <v>241</v>
      </c>
      <c r="C399" s="32" t="s">
        <v>49</v>
      </c>
      <c r="D399" s="58">
        <v>0</v>
      </c>
      <c r="E399" s="58">
        <v>0</v>
      </c>
      <c r="F399" s="59" t="e">
        <f t="shared" si="23"/>
        <v>#DIV/0!</v>
      </c>
      <c r="G399" s="58">
        <f t="shared" si="24"/>
        <v>0</v>
      </c>
    </row>
    <row r="400" spans="1:8" s="18" customFormat="1" ht="12" customHeight="1" hidden="1">
      <c r="A400" s="17" t="s">
        <v>243</v>
      </c>
      <c r="B400" s="32" t="s">
        <v>242</v>
      </c>
      <c r="C400" s="32" t="s">
        <v>39</v>
      </c>
      <c r="D400" s="53"/>
      <c r="E400" s="53"/>
      <c r="F400" s="56" t="e">
        <f t="shared" si="23"/>
        <v>#DIV/0!</v>
      </c>
      <c r="G400" s="53">
        <f t="shared" si="24"/>
        <v>0</v>
      </c>
      <c r="H400" s="64"/>
    </row>
    <row r="401" spans="1:7" ht="12" customHeight="1" hidden="1">
      <c r="A401" s="5" t="s">
        <v>93</v>
      </c>
      <c r="B401" s="32" t="s">
        <v>242</v>
      </c>
      <c r="C401" s="32" t="s">
        <v>66</v>
      </c>
      <c r="D401" s="53"/>
      <c r="E401" s="53"/>
      <c r="F401" s="56" t="e">
        <f t="shared" si="23"/>
        <v>#DIV/0!</v>
      </c>
      <c r="G401" s="53">
        <f t="shared" si="24"/>
        <v>0</v>
      </c>
    </row>
    <row r="402" spans="1:7" ht="12" customHeight="1" hidden="1">
      <c r="A402" s="5" t="s">
        <v>48</v>
      </c>
      <c r="B402" s="32" t="s">
        <v>242</v>
      </c>
      <c r="C402" s="32" t="s">
        <v>49</v>
      </c>
      <c r="D402" s="58">
        <v>0</v>
      </c>
      <c r="E402" s="58">
        <v>0</v>
      </c>
      <c r="F402" s="59" t="e">
        <f t="shared" si="23"/>
        <v>#DIV/0!</v>
      </c>
      <c r="G402" s="58">
        <f t="shared" si="24"/>
        <v>0</v>
      </c>
    </row>
    <row r="403" spans="1:7" ht="27.75" customHeight="1" hidden="1">
      <c r="A403" s="19" t="s">
        <v>268</v>
      </c>
      <c r="B403" s="31" t="s">
        <v>269</v>
      </c>
      <c r="C403" s="31" t="s">
        <v>39</v>
      </c>
      <c r="D403" s="49">
        <f>SUM(D404)</f>
        <v>0</v>
      </c>
      <c r="E403" s="49">
        <f>SUM(E404)</f>
        <v>0</v>
      </c>
      <c r="F403" s="50" t="e">
        <f t="shared" si="23"/>
        <v>#DIV/0!</v>
      </c>
      <c r="G403" s="49">
        <f t="shared" si="24"/>
        <v>0</v>
      </c>
    </row>
    <row r="404" spans="1:7" ht="15.75" customHeight="1" hidden="1">
      <c r="A404" s="13" t="s">
        <v>69</v>
      </c>
      <c r="B404" s="32" t="s">
        <v>269</v>
      </c>
      <c r="C404" s="32" t="s">
        <v>70</v>
      </c>
      <c r="D404" s="53">
        <f>SUM(D405)</f>
        <v>0</v>
      </c>
      <c r="E404" s="53">
        <f>SUM(E405)</f>
        <v>0</v>
      </c>
      <c r="F404" s="56" t="e">
        <f t="shared" si="23"/>
        <v>#DIV/0!</v>
      </c>
      <c r="G404" s="53">
        <f t="shared" si="24"/>
        <v>0</v>
      </c>
    </row>
    <row r="405" spans="1:7" ht="16.5" customHeight="1" hidden="1">
      <c r="A405" s="13" t="s">
        <v>59</v>
      </c>
      <c r="B405" s="32" t="s">
        <v>269</v>
      </c>
      <c r="C405" s="32" t="s">
        <v>60</v>
      </c>
      <c r="D405" s="53"/>
      <c r="E405" s="53"/>
      <c r="F405" s="56" t="e">
        <f t="shared" si="23"/>
        <v>#DIV/0!</v>
      </c>
      <c r="G405" s="53">
        <f t="shared" si="24"/>
        <v>0</v>
      </c>
    </row>
    <row r="406" spans="1:7" ht="40.5" customHeight="1" hidden="1">
      <c r="A406" s="15" t="s">
        <v>274</v>
      </c>
      <c r="B406" s="31" t="s">
        <v>130</v>
      </c>
      <c r="C406" s="31" t="s">
        <v>39</v>
      </c>
      <c r="D406" s="49">
        <f>SUM(D407)</f>
        <v>0</v>
      </c>
      <c r="E406" s="49">
        <f>SUM(E407)</f>
        <v>0</v>
      </c>
      <c r="F406" s="50" t="e">
        <f t="shared" si="23"/>
        <v>#DIV/0!</v>
      </c>
      <c r="G406" s="49">
        <f t="shared" si="24"/>
        <v>0</v>
      </c>
    </row>
    <row r="407" spans="1:7" ht="12.75" customHeight="1" hidden="1">
      <c r="A407" s="13" t="s">
        <v>297</v>
      </c>
      <c r="B407" s="32" t="s">
        <v>130</v>
      </c>
      <c r="C407" s="32" t="s">
        <v>39</v>
      </c>
      <c r="D407" s="53">
        <f>SUM(D408)</f>
        <v>0</v>
      </c>
      <c r="E407" s="53">
        <f>SUM(E408)</f>
        <v>0</v>
      </c>
      <c r="F407" s="56" t="e">
        <f t="shared" si="23"/>
        <v>#DIV/0!</v>
      </c>
      <c r="G407" s="53">
        <f t="shared" si="24"/>
        <v>0</v>
      </c>
    </row>
    <row r="408" spans="1:7" ht="16.5" customHeight="1" hidden="1">
      <c r="A408" s="13" t="s">
        <v>275</v>
      </c>
      <c r="B408" s="32" t="s">
        <v>278</v>
      </c>
      <c r="C408" s="32" t="s">
        <v>39</v>
      </c>
      <c r="D408" s="53"/>
      <c r="E408" s="53"/>
      <c r="F408" s="56" t="e">
        <f t="shared" si="23"/>
        <v>#DIV/0!</v>
      </c>
      <c r="G408" s="53">
        <f t="shared" si="24"/>
        <v>0</v>
      </c>
    </row>
    <row r="409" spans="1:7" ht="30" customHeight="1" hidden="1">
      <c r="A409" s="20" t="s">
        <v>276</v>
      </c>
      <c r="B409" s="32" t="s">
        <v>279</v>
      </c>
      <c r="C409" s="32" t="s">
        <v>39</v>
      </c>
      <c r="D409" s="53">
        <f>SUM(D410+D415)</f>
        <v>0</v>
      </c>
      <c r="E409" s="53">
        <f>SUM(E410+E415)</f>
        <v>0</v>
      </c>
      <c r="F409" s="56" t="e">
        <f t="shared" si="23"/>
        <v>#DIV/0!</v>
      </c>
      <c r="G409" s="53">
        <f t="shared" si="24"/>
        <v>0</v>
      </c>
    </row>
    <row r="410" spans="1:7" ht="10.5" customHeight="1" hidden="1">
      <c r="A410" s="20" t="s">
        <v>277</v>
      </c>
      <c r="B410" s="32" t="s">
        <v>280</v>
      </c>
      <c r="C410" s="32" t="s">
        <v>39</v>
      </c>
      <c r="D410" s="53">
        <f>SUM(D411)</f>
        <v>0</v>
      </c>
      <c r="E410" s="53">
        <f>SUM(E411)</f>
        <v>0</v>
      </c>
      <c r="F410" s="56" t="e">
        <f t="shared" si="23"/>
        <v>#DIV/0!</v>
      </c>
      <c r="G410" s="53">
        <f t="shared" si="24"/>
        <v>0</v>
      </c>
    </row>
    <row r="411" spans="1:7" ht="48.75" customHeight="1" hidden="1">
      <c r="A411" s="13" t="s">
        <v>263</v>
      </c>
      <c r="B411" s="32" t="s">
        <v>280</v>
      </c>
      <c r="C411" s="32" t="s">
        <v>73</v>
      </c>
      <c r="D411" s="53"/>
      <c r="E411" s="53"/>
      <c r="F411" s="56" t="e">
        <f t="shared" si="23"/>
        <v>#DIV/0!</v>
      </c>
      <c r="G411" s="53">
        <f t="shared" si="24"/>
        <v>0</v>
      </c>
    </row>
    <row r="412" spans="1:7" ht="13.5" customHeight="1" hidden="1">
      <c r="A412" s="13" t="s">
        <v>270</v>
      </c>
      <c r="B412" s="32" t="s">
        <v>280</v>
      </c>
      <c r="C412" s="32" t="s">
        <v>271</v>
      </c>
      <c r="D412" s="53"/>
      <c r="E412" s="53"/>
      <c r="F412" s="56" t="e">
        <f aca="true" t="shared" si="28" ref="F412:F443">E412*100/D412</f>
        <v>#DIV/0!</v>
      </c>
      <c r="G412" s="53">
        <f aca="true" t="shared" si="29" ref="G412:G453">D412-E412</f>
        <v>0</v>
      </c>
    </row>
    <row r="413" spans="1:7" ht="14.25" customHeight="1" hidden="1">
      <c r="A413" s="20" t="s">
        <v>282</v>
      </c>
      <c r="B413" s="32" t="s">
        <v>281</v>
      </c>
      <c r="C413" s="31" t="s">
        <v>39</v>
      </c>
      <c r="D413" s="49">
        <f>SUM(D414)</f>
        <v>0</v>
      </c>
      <c r="E413" s="49">
        <f>SUM(E414)</f>
        <v>0</v>
      </c>
      <c r="F413" s="50" t="e">
        <f t="shared" si="28"/>
        <v>#DIV/0!</v>
      </c>
      <c r="G413" s="49">
        <f t="shared" si="29"/>
        <v>0</v>
      </c>
    </row>
    <row r="414" spans="1:7" ht="12.75" customHeight="1" hidden="1">
      <c r="A414" s="13" t="s">
        <v>263</v>
      </c>
      <c r="B414" s="32" t="s">
        <v>281</v>
      </c>
      <c r="C414" s="32" t="s">
        <v>73</v>
      </c>
      <c r="D414" s="51"/>
      <c r="E414" s="51"/>
      <c r="F414" s="52" t="e">
        <f t="shared" si="28"/>
        <v>#DIV/0!</v>
      </c>
      <c r="G414" s="51">
        <f t="shared" si="29"/>
        <v>0</v>
      </c>
    </row>
    <row r="415" spans="1:7" ht="48.75" customHeight="1" hidden="1">
      <c r="A415" s="13" t="s">
        <v>270</v>
      </c>
      <c r="B415" s="32" t="s">
        <v>281</v>
      </c>
      <c r="C415" s="32" t="s">
        <v>271</v>
      </c>
      <c r="D415" s="51"/>
      <c r="E415" s="51"/>
      <c r="F415" s="52" t="e">
        <f t="shared" si="28"/>
        <v>#DIV/0!</v>
      </c>
      <c r="G415" s="51">
        <f t="shared" si="29"/>
        <v>0</v>
      </c>
    </row>
    <row r="416" spans="1:7" ht="40.5" customHeight="1" hidden="1">
      <c r="A416" s="8" t="s">
        <v>273</v>
      </c>
      <c r="B416" s="32" t="s">
        <v>272</v>
      </c>
      <c r="C416" s="32" t="s">
        <v>271</v>
      </c>
      <c r="D416" s="51"/>
      <c r="E416" s="51"/>
      <c r="F416" s="52" t="e">
        <f t="shared" si="28"/>
        <v>#DIV/0!</v>
      </c>
      <c r="G416" s="51">
        <f t="shared" si="29"/>
        <v>0</v>
      </c>
    </row>
    <row r="417" spans="1:7" ht="34.5" customHeight="1" hidden="1">
      <c r="A417" s="16" t="s">
        <v>296</v>
      </c>
      <c r="B417" s="31" t="s">
        <v>173</v>
      </c>
      <c r="C417" s="31" t="s">
        <v>39</v>
      </c>
      <c r="D417" s="49">
        <f>SUM(D418)</f>
        <v>0</v>
      </c>
      <c r="E417" s="49">
        <f>SUM(E418)</f>
        <v>0</v>
      </c>
      <c r="F417" s="50" t="e">
        <f t="shared" si="28"/>
        <v>#DIV/0!</v>
      </c>
      <c r="G417" s="49">
        <f t="shared" si="29"/>
        <v>0</v>
      </c>
    </row>
    <row r="418" spans="1:7" ht="10.5" customHeight="1" hidden="1">
      <c r="A418" s="8" t="s">
        <v>275</v>
      </c>
      <c r="B418" s="32" t="s">
        <v>286</v>
      </c>
      <c r="C418" s="32" t="s">
        <v>39</v>
      </c>
      <c r="D418" s="53">
        <f>D420</f>
        <v>0</v>
      </c>
      <c r="E418" s="53">
        <f>E420</f>
        <v>0</v>
      </c>
      <c r="F418" s="56" t="e">
        <f t="shared" si="28"/>
        <v>#DIV/0!</v>
      </c>
      <c r="G418" s="53">
        <f t="shared" si="29"/>
        <v>0</v>
      </c>
    </row>
    <row r="419" spans="1:7" ht="19.5" customHeight="1" hidden="1">
      <c r="A419" s="8" t="s">
        <v>285</v>
      </c>
      <c r="B419" s="32" t="s">
        <v>283</v>
      </c>
      <c r="C419" s="32" t="s">
        <v>39</v>
      </c>
      <c r="D419" s="53">
        <f aca="true" t="shared" si="30" ref="D419:E421">SUM(D420)</f>
        <v>0</v>
      </c>
      <c r="E419" s="53">
        <f t="shared" si="30"/>
        <v>0</v>
      </c>
      <c r="F419" s="56" t="e">
        <f t="shared" si="28"/>
        <v>#DIV/0!</v>
      </c>
      <c r="G419" s="53">
        <f t="shared" si="29"/>
        <v>0</v>
      </c>
    </row>
    <row r="420" spans="1:7" ht="49.5" customHeight="1" hidden="1">
      <c r="A420" s="8" t="s">
        <v>287</v>
      </c>
      <c r="B420" s="32" t="s">
        <v>284</v>
      </c>
      <c r="C420" s="32" t="s">
        <v>39</v>
      </c>
      <c r="D420" s="53">
        <f t="shared" si="30"/>
        <v>0</v>
      </c>
      <c r="E420" s="53">
        <f t="shared" si="30"/>
        <v>0</v>
      </c>
      <c r="F420" s="56" t="e">
        <f t="shared" si="28"/>
        <v>#DIV/0!</v>
      </c>
      <c r="G420" s="53">
        <f t="shared" si="29"/>
        <v>0</v>
      </c>
    </row>
    <row r="421" spans="1:7" ht="45" customHeight="1" hidden="1">
      <c r="A421" s="8" t="s">
        <v>93</v>
      </c>
      <c r="B421" s="32" t="s">
        <v>284</v>
      </c>
      <c r="C421" s="32" t="s">
        <v>66</v>
      </c>
      <c r="D421" s="53">
        <f t="shared" si="30"/>
        <v>0</v>
      </c>
      <c r="E421" s="53">
        <f t="shared" si="30"/>
        <v>0</v>
      </c>
      <c r="F421" s="56" t="e">
        <f t="shared" si="28"/>
        <v>#DIV/0!</v>
      </c>
      <c r="G421" s="53">
        <f t="shared" si="29"/>
        <v>0</v>
      </c>
    </row>
    <row r="422" spans="1:7" ht="33" customHeight="1" hidden="1">
      <c r="A422" s="8" t="s">
        <v>48</v>
      </c>
      <c r="B422" s="32" t="s">
        <v>284</v>
      </c>
      <c r="C422" s="32" t="s">
        <v>49</v>
      </c>
      <c r="D422" s="53"/>
      <c r="E422" s="53"/>
      <c r="F422" s="56" t="e">
        <f t="shared" si="28"/>
        <v>#DIV/0!</v>
      </c>
      <c r="G422" s="53">
        <f t="shared" si="29"/>
        <v>0</v>
      </c>
    </row>
    <row r="423" spans="1:7" ht="31.5" customHeight="1" hidden="1">
      <c r="A423" s="16" t="s">
        <v>295</v>
      </c>
      <c r="B423" s="31" t="s">
        <v>288</v>
      </c>
      <c r="C423" s="31" t="s">
        <v>39</v>
      </c>
      <c r="D423" s="49">
        <f>SUM(D424)</f>
        <v>0</v>
      </c>
      <c r="E423" s="49">
        <f>SUM(E424)</f>
        <v>0</v>
      </c>
      <c r="F423" s="50" t="e">
        <f t="shared" si="28"/>
        <v>#DIV/0!</v>
      </c>
      <c r="G423" s="49">
        <f t="shared" si="29"/>
        <v>0</v>
      </c>
    </row>
    <row r="424" spans="1:7" ht="20.25" customHeight="1" hidden="1">
      <c r="A424" s="5" t="s">
        <v>292</v>
      </c>
      <c r="B424" s="32" t="s">
        <v>289</v>
      </c>
      <c r="C424" s="32" t="s">
        <v>39</v>
      </c>
      <c r="D424" s="53">
        <f>SUM(D425)</f>
        <v>0</v>
      </c>
      <c r="E424" s="53">
        <f>SUM(E425)</f>
        <v>0</v>
      </c>
      <c r="F424" s="52" t="e">
        <f t="shared" si="28"/>
        <v>#DIV/0!</v>
      </c>
      <c r="G424" s="51">
        <f t="shared" si="29"/>
        <v>0</v>
      </c>
    </row>
    <row r="425" spans="1:7" ht="20.25" customHeight="1" hidden="1">
      <c r="A425" s="8" t="s">
        <v>293</v>
      </c>
      <c r="B425" s="32" t="s">
        <v>290</v>
      </c>
      <c r="C425" s="32" t="s">
        <v>39</v>
      </c>
      <c r="D425" s="51"/>
      <c r="E425" s="51"/>
      <c r="F425" s="52" t="e">
        <f t="shared" si="28"/>
        <v>#DIV/0!</v>
      </c>
      <c r="G425" s="51">
        <f t="shared" si="29"/>
        <v>0</v>
      </c>
    </row>
    <row r="426" spans="1:7" ht="43.5" customHeight="1" hidden="1">
      <c r="A426" s="8" t="s">
        <v>294</v>
      </c>
      <c r="B426" s="32" t="s">
        <v>291</v>
      </c>
      <c r="C426" s="32" t="s">
        <v>39</v>
      </c>
      <c r="D426" s="51"/>
      <c r="E426" s="51"/>
      <c r="F426" s="52" t="e">
        <f t="shared" si="28"/>
        <v>#DIV/0!</v>
      </c>
      <c r="G426" s="51">
        <f t="shared" si="29"/>
        <v>0</v>
      </c>
    </row>
    <row r="427" spans="1:7" ht="36.75" customHeight="1" hidden="1">
      <c r="A427" s="8" t="s">
        <v>93</v>
      </c>
      <c r="B427" s="32" t="s">
        <v>291</v>
      </c>
      <c r="C427" s="32" t="s">
        <v>66</v>
      </c>
      <c r="D427" s="51"/>
      <c r="E427" s="51"/>
      <c r="F427" s="52" t="e">
        <f t="shared" si="28"/>
        <v>#DIV/0!</v>
      </c>
      <c r="G427" s="51">
        <f t="shared" si="29"/>
        <v>0</v>
      </c>
    </row>
    <row r="428" spans="1:7" ht="48.75" customHeight="1" hidden="1">
      <c r="A428" s="8" t="s">
        <v>48</v>
      </c>
      <c r="B428" s="32" t="s">
        <v>291</v>
      </c>
      <c r="C428" s="32" t="s">
        <v>49</v>
      </c>
      <c r="D428" s="51"/>
      <c r="E428" s="51"/>
      <c r="F428" s="52" t="e">
        <f t="shared" si="28"/>
        <v>#DIV/0!</v>
      </c>
      <c r="G428" s="51">
        <f t="shared" si="29"/>
        <v>0</v>
      </c>
    </row>
    <row r="429" spans="1:7" ht="13.5" customHeight="1" hidden="1">
      <c r="A429" s="16" t="s">
        <v>304</v>
      </c>
      <c r="B429" s="31" t="s">
        <v>246</v>
      </c>
      <c r="C429" s="31" t="s">
        <v>39</v>
      </c>
      <c r="D429" s="49">
        <f>D430</f>
        <v>0</v>
      </c>
      <c r="E429" s="49">
        <f>E430</f>
        <v>0</v>
      </c>
      <c r="F429" s="50" t="e">
        <f t="shared" si="28"/>
        <v>#DIV/0!</v>
      </c>
      <c r="G429" s="49">
        <f t="shared" si="29"/>
        <v>0</v>
      </c>
    </row>
    <row r="430" spans="1:7" ht="25.5" customHeight="1" hidden="1">
      <c r="A430" s="8" t="s">
        <v>93</v>
      </c>
      <c r="B430" s="32" t="s">
        <v>246</v>
      </c>
      <c r="C430" s="32" t="s">
        <v>66</v>
      </c>
      <c r="D430" s="53"/>
      <c r="E430" s="53"/>
      <c r="F430" s="56" t="e">
        <f t="shared" si="28"/>
        <v>#DIV/0!</v>
      </c>
      <c r="G430" s="53">
        <f t="shared" si="29"/>
        <v>0</v>
      </c>
    </row>
    <row r="431" spans="1:7" ht="36" customHeight="1" hidden="1">
      <c r="A431" s="8" t="s">
        <v>48</v>
      </c>
      <c r="B431" s="32" t="s">
        <v>246</v>
      </c>
      <c r="C431" s="32" t="s">
        <v>49</v>
      </c>
      <c r="D431" s="53"/>
      <c r="E431" s="53"/>
      <c r="F431" s="56" t="e">
        <f t="shared" si="28"/>
        <v>#DIV/0!</v>
      </c>
      <c r="G431" s="53">
        <f t="shared" si="29"/>
        <v>0</v>
      </c>
    </row>
    <row r="432" spans="1:7" ht="39" customHeight="1" hidden="1">
      <c r="A432" s="16" t="s">
        <v>304</v>
      </c>
      <c r="B432" s="31" t="s">
        <v>246</v>
      </c>
      <c r="C432" s="31" t="s">
        <v>39</v>
      </c>
      <c r="D432" s="49">
        <f>SUM(D433)</f>
        <v>0</v>
      </c>
      <c r="E432" s="49">
        <f>SUM(E433)</f>
        <v>0</v>
      </c>
      <c r="F432" s="50" t="e">
        <f t="shared" si="28"/>
        <v>#DIV/0!</v>
      </c>
      <c r="G432" s="49">
        <f t="shared" si="29"/>
        <v>0</v>
      </c>
    </row>
    <row r="433" spans="1:7" ht="14.25" customHeight="1" hidden="1">
      <c r="A433" s="8" t="s">
        <v>93</v>
      </c>
      <c r="B433" s="32" t="s">
        <v>246</v>
      </c>
      <c r="C433" s="32" t="s">
        <v>66</v>
      </c>
      <c r="D433" s="53"/>
      <c r="E433" s="53"/>
      <c r="F433" s="56" t="e">
        <f t="shared" si="28"/>
        <v>#DIV/0!</v>
      </c>
      <c r="G433" s="53">
        <f t="shared" si="29"/>
        <v>0</v>
      </c>
    </row>
    <row r="434" spans="1:7" ht="33" customHeight="1" hidden="1">
      <c r="A434" s="8" t="s">
        <v>48</v>
      </c>
      <c r="B434" s="32" t="s">
        <v>246</v>
      </c>
      <c r="C434" s="32" t="s">
        <v>49</v>
      </c>
      <c r="D434" s="53"/>
      <c r="E434" s="53"/>
      <c r="F434" s="56" t="e">
        <f t="shared" si="28"/>
        <v>#DIV/0!</v>
      </c>
      <c r="G434" s="53">
        <f t="shared" si="29"/>
        <v>0</v>
      </c>
    </row>
    <row r="435" spans="1:7" ht="45.75" customHeight="1">
      <c r="A435" s="16" t="s">
        <v>367</v>
      </c>
      <c r="B435" s="46" t="s">
        <v>151</v>
      </c>
      <c r="C435" s="46" t="s">
        <v>39</v>
      </c>
      <c r="D435" s="49">
        <f>SUM(D436)</f>
        <v>350</v>
      </c>
      <c r="E435" s="49">
        <f>SUM(E436)</f>
        <v>350</v>
      </c>
      <c r="F435" s="50">
        <f t="shared" si="28"/>
        <v>100</v>
      </c>
      <c r="G435" s="49">
        <f t="shared" si="29"/>
        <v>0</v>
      </c>
    </row>
    <row r="436" spans="1:7" ht="24">
      <c r="A436" s="8" t="s">
        <v>368</v>
      </c>
      <c r="B436" s="39" t="s">
        <v>369</v>
      </c>
      <c r="C436" s="39" t="s">
        <v>39</v>
      </c>
      <c r="D436" s="53">
        <f>SUM(D437)</f>
        <v>350</v>
      </c>
      <c r="E436" s="53">
        <f>SUM(E437)</f>
        <v>350</v>
      </c>
      <c r="F436" s="52">
        <f t="shared" si="28"/>
        <v>100</v>
      </c>
      <c r="G436" s="51">
        <f t="shared" si="29"/>
        <v>0</v>
      </c>
    </row>
    <row r="437" spans="1:7" ht="12.75">
      <c r="A437" s="8" t="s">
        <v>370</v>
      </c>
      <c r="B437" s="39" t="s">
        <v>242</v>
      </c>
      <c r="C437" s="39" t="s">
        <v>39</v>
      </c>
      <c r="D437" s="53">
        <f>SUM(D438+D441)</f>
        <v>350</v>
      </c>
      <c r="E437" s="53">
        <f>SUM(E438+E441)</f>
        <v>350</v>
      </c>
      <c r="F437" s="52">
        <f t="shared" si="28"/>
        <v>100</v>
      </c>
      <c r="G437" s="51">
        <f t="shared" si="29"/>
        <v>0</v>
      </c>
    </row>
    <row r="438" spans="1:7" ht="24">
      <c r="A438" s="8" t="s">
        <v>93</v>
      </c>
      <c r="B438" s="39" t="s">
        <v>242</v>
      </c>
      <c r="C438" s="39" t="s">
        <v>66</v>
      </c>
      <c r="D438" s="53">
        <f>SUM(D439)</f>
        <v>350</v>
      </c>
      <c r="E438" s="53">
        <f>SUM(E439)</f>
        <v>350</v>
      </c>
      <c r="F438" s="52">
        <f t="shared" si="28"/>
        <v>100</v>
      </c>
      <c r="G438" s="51">
        <f t="shared" si="29"/>
        <v>0</v>
      </c>
    </row>
    <row r="439" spans="1:7" ht="23.25" customHeight="1">
      <c r="A439" s="8" t="s">
        <v>48</v>
      </c>
      <c r="B439" s="39" t="s">
        <v>242</v>
      </c>
      <c r="C439" s="39" t="s">
        <v>49</v>
      </c>
      <c r="D439" s="53">
        <v>350</v>
      </c>
      <c r="E439" s="53">
        <v>350</v>
      </c>
      <c r="F439" s="52">
        <f t="shared" si="28"/>
        <v>100</v>
      </c>
      <c r="G439" s="51">
        <f t="shared" si="29"/>
        <v>0</v>
      </c>
    </row>
    <row r="440" spans="1:7" ht="12.75" hidden="1">
      <c r="A440" s="13"/>
      <c r="B440" s="32"/>
      <c r="C440" s="32"/>
      <c r="D440" s="53"/>
      <c r="E440" s="53"/>
      <c r="F440" s="52"/>
      <c r="G440" s="51"/>
    </row>
    <row r="441" spans="1:7" ht="12.75" hidden="1">
      <c r="A441" s="8"/>
      <c r="B441" s="32"/>
      <c r="C441" s="32"/>
      <c r="D441" s="53"/>
      <c r="E441" s="53"/>
      <c r="F441" s="52"/>
      <c r="G441" s="51"/>
    </row>
    <row r="442" spans="1:7" ht="12.75" hidden="1">
      <c r="A442" s="8"/>
      <c r="B442" s="32"/>
      <c r="C442" s="32"/>
      <c r="D442" s="53"/>
      <c r="E442" s="53"/>
      <c r="F442" s="52"/>
      <c r="G442" s="51"/>
    </row>
    <row r="443" spans="1:7" ht="12.75" hidden="1">
      <c r="A443" s="8" t="s">
        <v>315</v>
      </c>
      <c r="B443" s="32" t="s">
        <v>316</v>
      </c>
      <c r="C443" s="32" t="s">
        <v>303</v>
      </c>
      <c r="D443" s="51"/>
      <c r="E443" s="51"/>
      <c r="F443" s="52" t="e">
        <f t="shared" si="28"/>
        <v>#DIV/0!</v>
      </c>
      <c r="G443" s="51">
        <f t="shared" si="29"/>
        <v>0</v>
      </c>
    </row>
    <row r="444" spans="1:7" ht="60">
      <c r="A444" s="16" t="s">
        <v>388</v>
      </c>
      <c r="B444" s="31" t="s">
        <v>361</v>
      </c>
      <c r="C444" s="31" t="s">
        <v>39</v>
      </c>
      <c r="D444" s="49">
        <f>D445+D449</f>
        <v>7265.053</v>
      </c>
      <c r="E444" s="49">
        <f>E445+E449</f>
        <v>3464.053</v>
      </c>
      <c r="F444" s="52">
        <f aca="true" t="shared" si="31" ref="F444:F452">E444*100/D444</f>
        <v>47.681042381934446</v>
      </c>
      <c r="G444" s="51">
        <f aca="true" t="shared" si="32" ref="G444:G452">D444-E444</f>
        <v>3801</v>
      </c>
    </row>
    <row r="445" spans="1:7" ht="24">
      <c r="A445" s="14" t="s">
        <v>359</v>
      </c>
      <c r="B445" s="32" t="s">
        <v>362</v>
      </c>
      <c r="C445" s="32" t="s">
        <v>39</v>
      </c>
      <c r="D445" s="53">
        <f aca="true" t="shared" si="33" ref="D445:E447">D446</f>
        <v>4844</v>
      </c>
      <c r="E445" s="53">
        <f t="shared" si="33"/>
        <v>1043</v>
      </c>
      <c r="F445" s="52">
        <f t="shared" si="31"/>
        <v>21.53179190751445</v>
      </c>
      <c r="G445" s="51">
        <f t="shared" si="32"/>
        <v>3801</v>
      </c>
    </row>
    <row r="446" spans="1:7" ht="12.75">
      <c r="A446" s="14" t="s">
        <v>360</v>
      </c>
      <c r="B446" s="32" t="s">
        <v>267</v>
      </c>
      <c r="C446" s="32" t="s">
        <v>39</v>
      </c>
      <c r="D446" s="53">
        <f t="shared" si="33"/>
        <v>4844</v>
      </c>
      <c r="E446" s="53">
        <f t="shared" si="33"/>
        <v>1043</v>
      </c>
      <c r="F446" s="52">
        <f t="shared" si="31"/>
        <v>21.53179190751445</v>
      </c>
      <c r="G446" s="51">
        <f t="shared" si="32"/>
        <v>3801</v>
      </c>
    </row>
    <row r="447" spans="1:7" ht="24">
      <c r="A447" s="12" t="s">
        <v>93</v>
      </c>
      <c r="B447" s="32" t="s">
        <v>267</v>
      </c>
      <c r="C447" s="32" t="s">
        <v>66</v>
      </c>
      <c r="D447" s="53">
        <f t="shared" si="33"/>
        <v>4844</v>
      </c>
      <c r="E447" s="53">
        <f t="shared" si="33"/>
        <v>1043</v>
      </c>
      <c r="F447" s="52">
        <f t="shared" si="31"/>
        <v>21.53179190751445</v>
      </c>
      <c r="G447" s="51">
        <f t="shared" si="32"/>
        <v>3801</v>
      </c>
    </row>
    <row r="448" spans="1:7" ht="24">
      <c r="A448" s="8" t="s">
        <v>48</v>
      </c>
      <c r="B448" s="32" t="s">
        <v>267</v>
      </c>
      <c r="C448" s="32" t="s">
        <v>49</v>
      </c>
      <c r="D448" s="53">
        <v>4844</v>
      </c>
      <c r="E448" s="53">
        <v>1043</v>
      </c>
      <c r="F448" s="52">
        <f t="shared" si="31"/>
        <v>21.53179190751445</v>
      </c>
      <c r="G448" s="51">
        <f t="shared" si="32"/>
        <v>3801</v>
      </c>
    </row>
    <row r="449" spans="1:7" ht="24">
      <c r="A449" s="42" t="s">
        <v>363</v>
      </c>
      <c r="B449" s="39" t="s">
        <v>364</v>
      </c>
      <c r="C449" s="39" t="s">
        <v>39</v>
      </c>
      <c r="D449" s="60">
        <f aca="true" t="shared" si="34" ref="D449:E451">D450</f>
        <v>2421.053</v>
      </c>
      <c r="E449" s="60">
        <f t="shared" si="34"/>
        <v>2421.053</v>
      </c>
      <c r="F449" s="52">
        <f t="shared" si="31"/>
        <v>100</v>
      </c>
      <c r="G449" s="51">
        <f t="shared" si="32"/>
        <v>0</v>
      </c>
    </row>
    <row r="450" spans="1:7" ht="72">
      <c r="A450" s="45" t="s">
        <v>365</v>
      </c>
      <c r="B450" s="39" t="s">
        <v>366</v>
      </c>
      <c r="C450" s="39" t="s">
        <v>39</v>
      </c>
      <c r="D450" s="60">
        <f t="shared" si="34"/>
        <v>2421.053</v>
      </c>
      <c r="E450" s="60">
        <f t="shared" si="34"/>
        <v>2421.053</v>
      </c>
      <c r="F450" s="52">
        <f t="shared" si="31"/>
        <v>100</v>
      </c>
      <c r="G450" s="51">
        <f t="shared" si="32"/>
        <v>0</v>
      </c>
    </row>
    <row r="451" spans="1:7" ht="24">
      <c r="A451" s="42" t="s">
        <v>93</v>
      </c>
      <c r="B451" s="39" t="s">
        <v>366</v>
      </c>
      <c r="C451" s="39" t="s">
        <v>66</v>
      </c>
      <c r="D451" s="60">
        <f t="shared" si="34"/>
        <v>2421.053</v>
      </c>
      <c r="E451" s="60">
        <f t="shared" si="34"/>
        <v>2421.053</v>
      </c>
      <c r="F451" s="52">
        <f t="shared" si="31"/>
        <v>100</v>
      </c>
      <c r="G451" s="51">
        <f t="shared" si="32"/>
        <v>0</v>
      </c>
    </row>
    <row r="452" spans="1:7" ht="24">
      <c r="A452" s="42" t="s">
        <v>48</v>
      </c>
      <c r="B452" s="39" t="s">
        <v>366</v>
      </c>
      <c r="C452" s="39" t="s">
        <v>49</v>
      </c>
      <c r="D452" s="60">
        <v>2421.053</v>
      </c>
      <c r="E452" s="60">
        <v>2421.053</v>
      </c>
      <c r="F452" s="52">
        <f t="shared" si="31"/>
        <v>100</v>
      </c>
      <c r="G452" s="51">
        <f t="shared" si="32"/>
        <v>0</v>
      </c>
    </row>
    <row r="453" spans="1:8" ht="15.75">
      <c r="A453" s="82" t="s">
        <v>37</v>
      </c>
      <c r="B453" s="83"/>
      <c r="C453" s="83"/>
      <c r="D453" s="84">
        <f>SUM(D396+D308+D12)</f>
        <v>252184.68863</v>
      </c>
      <c r="E453" s="84">
        <f>SUM(E396+E308+E12)</f>
        <v>220108.96276999998</v>
      </c>
      <c r="F453" s="85">
        <f>E453*100/D453</f>
        <v>87.28085910597815</v>
      </c>
      <c r="G453" s="84">
        <f t="shared" si="29"/>
        <v>32075.725860000006</v>
      </c>
      <c r="H453" s="67"/>
    </row>
    <row r="459" ht="18.75" customHeight="1"/>
  </sheetData>
  <sheetProtection/>
  <mergeCells count="9">
    <mergeCell ref="D1:G6"/>
    <mergeCell ref="E8:E11"/>
    <mergeCell ref="F8:F11"/>
    <mergeCell ref="G8:G11"/>
    <mergeCell ref="A8:A11"/>
    <mergeCell ref="B8:B11"/>
    <mergeCell ref="C8:C11"/>
    <mergeCell ref="D8:D11"/>
    <mergeCell ref="A7:G7"/>
  </mergeCells>
  <printOptions/>
  <pageMargins left="0.8267716535433072" right="0.1968503937007874" top="0.5118110236220472" bottom="0.5118110236220472" header="0.31496062992125984" footer="0.31496062992125984"/>
  <pageSetup fitToHeight="7" fitToWidth="1" horizontalDpi="600" verticalDpi="600" orientation="portrait" paperSize="9" scale="70" r:id="rId1"/>
  <rowBreaks count="5" manualBreakCount="5">
    <brk id="126" max="6" man="1"/>
    <brk id="190" max="6" man="1"/>
    <brk id="236" max="6" man="1"/>
    <brk id="269" max="6" man="1"/>
    <brk id="3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6"/>
  <sheetViews>
    <sheetView tabSelected="1" zoomScalePageLayoutView="0" workbookViewId="0" topLeftCell="A1">
      <selection activeCell="E1" sqref="E1:H6"/>
    </sheetView>
  </sheetViews>
  <sheetFormatPr defaultColWidth="9.140625" defaultRowHeight="12.75"/>
  <cols>
    <col min="1" max="1" width="60.140625" style="4" customWidth="1"/>
    <col min="2" max="2" width="15.28125" style="6" customWidth="1"/>
    <col min="3" max="3" width="7.8515625" style="6" customWidth="1"/>
    <col min="4" max="4" width="13.28125" style="6" customWidth="1"/>
    <col min="5" max="5" width="12.7109375" style="25" customWidth="1"/>
    <col min="6" max="6" width="12.421875" style="0" customWidth="1"/>
    <col min="7" max="7" width="11.7109375" style="0" customWidth="1"/>
    <col min="8" max="8" width="12.8515625" style="0" customWidth="1"/>
    <col min="9" max="9" width="14.57421875" style="64" bestFit="1" customWidth="1"/>
    <col min="10" max="10" width="9.421875" style="0" bestFit="1" customWidth="1"/>
  </cols>
  <sheetData>
    <row r="1" spans="1:9" s="6" customFormat="1" ht="12.75" customHeight="1">
      <c r="A1" s="4"/>
      <c r="B1" s="27"/>
      <c r="C1" s="27"/>
      <c r="D1" s="27"/>
      <c r="E1" s="109" t="s">
        <v>413</v>
      </c>
      <c r="F1" s="109"/>
      <c r="G1" s="109"/>
      <c r="H1" s="109"/>
      <c r="I1" s="63"/>
    </row>
    <row r="2" spans="1:9" s="6" customFormat="1" ht="12.75" customHeight="1">
      <c r="A2" s="4"/>
      <c r="B2" s="27"/>
      <c r="C2" s="27"/>
      <c r="D2" s="27"/>
      <c r="E2" s="109"/>
      <c r="F2" s="109"/>
      <c r="G2" s="109"/>
      <c r="H2" s="109"/>
      <c r="I2" s="63"/>
    </row>
    <row r="3" spans="1:9" s="6" customFormat="1" ht="12.75">
      <c r="A3" s="4"/>
      <c r="B3" s="27"/>
      <c r="C3" s="27"/>
      <c r="D3" s="27"/>
      <c r="E3" s="109"/>
      <c r="F3" s="109"/>
      <c r="G3" s="109"/>
      <c r="H3" s="109"/>
      <c r="I3" s="63"/>
    </row>
    <row r="4" spans="1:9" s="6" customFormat="1" ht="12.75">
      <c r="A4" s="4"/>
      <c r="B4" s="27"/>
      <c r="C4" s="27"/>
      <c r="D4" s="27"/>
      <c r="E4" s="109"/>
      <c r="F4" s="109"/>
      <c r="G4" s="109"/>
      <c r="H4" s="109"/>
      <c r="I4" s="63"/>
    </row>
    <row r="5" spans="1:9" s="6" customFormat="1" ht="12.75">
      <c r="A5" s="4"/>
      <c r="B5" s="27"/>
      <c r="C5" s="27"/>
      <c r="D5" s="27"/>
      <c r="E5" s="109"/>
      <c r="F5" s="109"/>
      <c r="G5" s="109"/>
      <c r="H5" s="109"/>
      <c r="I5" s="63"/>
    </row>
    <row r="6" spans="1:9" s="6" customFormat="1" ht="54" customHeight="1">
      <c r="A6" s="4"/>
      <c r="B6" s="27"/>
      <c r="C6" s="27"/>
      <c r="D6" s="27"/>
      <c r="E6" s="109"/>
      <c r="F6" s="109"/>
      <c r="G6" s="109"/>
      <c r="H6" s="109"/>
      <c r="I6" s="63"/>
    </row>
    <row r="7" spans="1:9" s="6" customFormat="1" ht="67.5" customHeight="1">
      <c r="A7" s="108" t="s">
        <v>412</v>
      </c>
      <c r="B7" s="108"/>
      <c r="C7" s="108"/>
      <c r="D7" s="108"/>
      <c r="E7" s="108"/>
      <c r="F7" s="108"/>
      <c r="G7" s="108"/>
      <c r="H7" s="108"/>
      <c r="I7" s="63"/>
    </row>
    <row r="8" spans="1:8" ht="12.75" customHeight="1">
      <c r="A8" s="101" t="s">
        <v>36</v>
      </c>
      <c r="B8" s="102" t="s">
        <v>38</v>
      </c>
      <c r="C8" s="105" t="s">
        <v>327</v>
      </c>
      <c r="D8" s="102" t="s">
        <v>333</v>
      </c>
      <c r="E8" s="98" t="s">
        <v>397</v>
      </c>
      <c r="F8" s="98" t="s">
        <v>398</v>
      </c>
      <c r="G8" s="98" t="s">
        <v>399</v>
      </c>
      <c r="H8" s="98" t="s">
        <v>328</v>
      </c>
    </row>
    <row r="9" spans="1:8" ht="12.75">
      <c r="A9" s="101"/>
      <c r="B9" s="103"/>
      <c r="C9" s="106"/>
      <c r="D9" s="103"/>
      <c r="E9" s="99"/>
      <c r="F9" s="99"/>
      <c r="G9" s="99"/>
      <c r="H9" s="99"/>
    </row>
    <row r="10" spans="1:8" ht="12.75" customHeight="1">
      <c r="A10" s="101"/>
      <c r="B10" s="103"/>
      <c r="C10" s="106"/>
      <c r="D10" s="103"/>
      <c r="E10" s="99"/>
      <c r="F10" s="99"/>
      <c r="G10" s="99"/>
      <c r="H10" s="99"/>
    </row>
    <row r="11" spans="1:8" ht="12.75">
      <c r="A11" s="101"/>
      <c r="B11" s="104"/>
      <c r="C11" s="107"/>
      <c r="D11" s="104"/>
      <c r="E11" s="100"/>
      <c r="F11" s="100"/>
      <c r="G11" s="100"/>
      <c r="H11" s="100"/>
    </row>
    <row r="12" spans="1:9" s="77" customFormat="1" ht="31.5">
      <c r="A12" s="73" t="s">
        <v>395</v>
      </c>
      <c r="B12" s="78"/>
      <c r="C12" s="78"/>
      <c r="D12" s="86">
        <v>187811.16593999998</v>
      </c>
      <c r="E12" s="74">
        <f>E13+E30+E102+E135+E175+E210+E230+E237+E269+E274+E313+E318</f>
        <v>148054.27592</v>
      </c>
      <c r="F12" s="74">
        <f>F13+F30+F102+F135+F175+F210+F230+F237+F269+F274+F313+F318</f>
        <v>139247.15900999997</v>
      </c>
      <c r="G12" s="75">
        <f aca="true" t="shared" si="0" ref="G12:G80">F12*100/E12</f>
        <v>94.05142684649049</v>
      </c>
      <c r="H12" s="74">
        <f aca="true" t="shared" si="1" ref="H12:H80">E12-F12</f>
        <v>8807.116910000012</v>
      </c>
      <c r="I12" s="76"/>
    </row>
    <row r="13" spans="1:8" ht="31.5" customHeight="1">
      <c r="A13" s="28" t="s">
        <v>371</v>
      </c>
      <c r="B13" s="31" t="s">
        <v>124</v>
      </c>
      <c r="C13" s="31" t="s">
        <v>39</v>
      </c>
      <c r="D13" s="87">
        <v>190.04121</v>
      </c>
      <c r="E13" s="49">
        <f>E17+E21+E25+E29</f>
        <v>231</v>
      </c>
      <c r="F13" s="49">
        <f>F17+F21+F25+F29</f>
        <v>195.31828000000002</v>
      </c>
      <c r="G13" s="50">
        <f t="shared" si="0"/>
        <v>84.55336796536797</v>
      </c>
      <c r="H13" s="49">
        <f t="shared" si="1"/>
        <v>35.681719999999984</v>
      </c>
    </row>
    <row r="14" spans="1:8" ht="24" hidden="1">
      <c r="A14" s="8" t="s">
        <v>217</v>
      </c>
      <c r="B14" s="32" t="s">
        <v>218</v>
      </c>
      <c r="C14" s="32" t="s">
        <v>39</v>
      </c>
      <c r="D14" s="88"/>
      <c r="E14" s="51"/>
      <c r="F14" s="51"/>
      <c r="G14" s="52" t="e">
        <f t="shared" si="0"/>
        <v>#DIV/0!</v>
      </c>
      <c r="H14" s="51">
        <f t="shared" si="1"/>
        <v>0</v>
      </c>
    </row>
    <row r="15" spans="1:8" ht="12.75" hidden="1">
      <c r="A15" s="8" t="s">
        <v>10</v>
      </c>
      <c r="B15" s="32" t="s">
        <v>219</v>
      </c>
      <c r="C15" s="32" t="s">
        <v>39</v>
      </c>
      <c r="D15" s="88">
        <v>0</v>
      </c>
      <c r="E15" s="53">
        <f>E17</f>
        <v>0</v>
      </c>
      <c r="F15" s="53">
        <f>F17</f>
        <v>0</v>
      </c>
      <c r="G15" s="52" t="e">
        <f t="shared" si="0"/>
        <v>#DIV/0!</v>
      </c>
      <c r="H15" s="51">
        <f t="shared" si="1"/>
        <v>0</v>
      </c>
    </row>
    <row r="16" spans="1:8" ht="24" customHeight="1" hidden="1">
      <c r="A16" s="8" t="s">
        <v>93</v>
      </c>
      <c r="B16" s="32" t="s">
        <v>219</v>
      </c>
      <c r="C16" s="32" t="s">
        <v>66</v>
      </c>
      <c r="D16" s="88">
        <v>0</v>
      </c>
      <c r="E16" s="53">
        <f>E17</f>
        <v>0</v>
      </c>
      <c r="F16" s="53">
        <f>F17</f>
        <v>0</v>
      </c>
      <c r="G16" s="52" t="e">
        <f t="shared" si="0"/>
        <v>#DIV/0!</v>
      </c>
      <c r="H16" s="51">
        <f t="shared" si="1"/>
        <v>0</v>
      </c>
    </row>
    <row r="17" spans="1:8" ht="24" hidden="1">
      <c r="A17" s="8" t="s">
        <v>48</v>
      </c>
      <c r="B17" s="32" t="s">
        <v>219</v>
      </c>
      <c r="C17" s="32" t="s">
        <v>49</v>
      </c>
      <c r="D17" s="88"/>
      <c r="E17" s="51"/>
      <c r="F17" s="51"/>
      <c r="G17" s="52" t="e">
        <f t="shared" si="0"/>
        <v>#DIV/0!</v>
      </c>
      <c r="H17" s="51">
        <f t="shared" si="1"/>
        <v>0</v>
      </c>
    </row>
    <row r="18" spans="1:8" ht="12.75" hidden="1">
      <c r="A18" s="8" t="s">
        <v>220</v>
      </c>
      <c r="B18" s="32" t="s">
        <v>221</v>
      </c>
      <c r="C18" s="32" t="s">
        <v>39</v>
      </c>
      <c r="D18" s="88">
        <v>0</v>
      </c>
      <c r="E18" s="53">
        <f>E19</f>
        <v>0</v>
      </c>
      <c r="F18" s="53">
        <f>F19</f>
        <v>0</v>
      </c>
      <c r="G18" s="52" t="e">
        <f t="shared" si="0"/>
        <v>#DIV/0!</v>
      </c>
      <c r="H18" s="51">
        <f t="shared" si="1"/>
        <v>0</v>
      </c>
    </row>
    <row r="19" spans="1:8" ht="12.75" hidden="1">
      <c r="A19" s="8" t="s">
        <v>10</v>
      </c>
      <c r="B19" s="32" t="s">
        <v>222</v>
      </c>
      <c r="C19" s="32" t="s">
        <v>39</v>
      </c>
      <c r="D19" s="88">
        <v>0</v>
      </c>
      <c r="E19" s="53">
        <f>E21</f>
        <v>0</v>
      </c>
      <c r="F19" s="53">
        <f>F21</f>
        <v>0</v>
      </c>
      <c r="G19" s="52" t="e">
        <f t="shared" si="0"/>
        <v>#DIV/0!</v>
      </c>
      <c r="H19" s="51">
        <f t="shared" si="1"/>
        <v>0</v>
      </c>
    </row>
    <row r="20" spans="1:8" ht="24" customHeight="1" hidden="1">
      <c r="A20" s="8" t="s">
        <v>93</v>
      </c>
      <c r="B20" s="32" t="s">
        <v>222</v>
      </c>
      <c r="C20" s="32" t="s">
        <v>66</v>
      </c>
      <c r="D20" s="88">
        <v>0</v>
      </c>
      <c r="E20" s="53">
        <f>E21</f>
        <v>0</v>
      </c>
      <c r="F20" s="53">
        <f>F21</f>
        <v>0</v>
      </c>
      <c r="G20" s="52" t="e">
        <f t="shared" si="0"/>
        <v>#DIV/0!</v>
      </c>
      <c r="H20" s="51">
        <f t="shared" si="1"/>
        <v>0</v>
      </c>
    </row>
    <row r="21" spans="1:8" ht="24" hidden="1">
      <c r="A21" s="8" t="s">
        <v>48</v>
      </c>
      <c r="B21" s="32" t="s">
        <v>222</v>
      </c>
      <c r="C21" s="32" t="s">
        <v>49</v>
      </c>
      <c r="D21" s="88"/>
      <c r="E21" s="51"/>
      <c r="F21" s="51"/>
      <c r="G21" s="52" t="e">
        <f t="shared" si="0"/>
        <v>#DIV/0!</v>
      </c>
      <c r="H21" s="51">
        <f t="shared" si="1"/>
        <v>0</v>
      </c>
    </row>
    <row r="22" spans="1:8" ht="24">
      <c r="A22" s="8" t="s">
        <v>223</v>
      </c>
      <c r="B22" s="32" t="s">
        <v>221</v>
      </c>
      <c r="C22" s="32" t="s">
        <v>39</v>
      </c>
      <c r="D22" s="88">
        <v>182.04121</v>
      </c>
      <c r="E22" s="53">
        <f>E23</f>
        <v>136.90577</v>
      </c>
      <c r="F22" s="53">
        <f>F23</f>
        <v>136.22405</v>
      </c>
      <c r="G22" s="52">
        <f>F22*100/E22</f>
        <v>99.50205166663174</v>
      </c>
      <c r="H22" s="51">
        <f>E22-F22</f>
        <v>0.6817199999999843</v>
      </c>
    </row>
    <row r="23" spans="1:8" ht="16.5" customHeight="1">
      <c r="A23" s="8" t="s">
        <v>10</v>
      </c>
      <c r="B23" s="32" t="s">
        <v>222</v>
      </c>
      <c r="C23" s="32" t="s">
        <v>39</v>
      </c>
      <c r="D23" s="88">
        <v>182.04121</v>
      </c>
      <c r="E23" s="53">
        <f>E25</f>
        <v>136.90577</v>
      </c>
      <c r="F23" s="53">
        <f>F25</f>
        <v>136.22405</v>
      </c>
      <c r="G23" s="52">
        <f t="shared" si="0"/>
        <v>99.50205166663174</v>
      </c>
      <c r="H23" s="51">
        <f t="shared" si="1"/>
        <v>0.6817199999999843</v>
      </c>
    </row>
    <row r="24" spans="1:8" ht="30" customHeight="1">
      <c r="A24" s="9" t="s">
        <v>93</v>
      </c>
      <c r="B24" s="32" t="s">
        <v>222</v>
      </c>
      <c r="C24" s="32" t="s">
        <v>66</v>
      </c>
      <c r="D24" s="88">
        <v>182.04121</v>
      </c>
      <c r="E24" s="53">
        <f>E25</f>
        <v>136.90577</v>
      </c>
      <c r="F24" s="53">
        <f>F25</f>
        <v>136.22405</v>
      </c>
      <c r="G24" s="52">
        <f t="shared" si="0"/>
        <v>99.50205166663174</v>
      </c>
      <c r="H24" s="51">
        <f t="shared" si="1"/>
        <v>0.6817199999999843</v>
      </c>
    </row>
    <row r="25" spans="1:8" ht="24">
      <c r="A25" s="8" t="s">
        <v>48</v>
      </c>
      <c r="B25" s="32" t="s">
        <v>222</v>
      </c>
      <c r="C25" s="32" t="s">
        <v>49</v>
      </c>
      <c r="D25" s="88">
        <v>182.04121</v>
      </c>
      <c r="E25" s="51">
        <v>136.90577</v>
      </c>
      <c r="F25" s="51">
        <v>136.22405</v>
      </c>
      <c r="G25" s="52">
        <f t="shared" si="0"/>
        <v>99.50205166663174</v>
      </c>
      <c r="H25" s="51">
        <f t="shared" si="1"/>
        <v>0.6817199999999843</v>
      </c>
    </row>
    <row r="26" spans="1:8" ht="24">
      <c r="A26" s="8" t="s">
        <v>226</v>
      </c>
      <c r="B26" s="32" t="s">
        <v>224</v>
      </c>
      <c r="C26" s="32" t="s">
        <v>39</v>
      </c>
      <c r="D26" s="88">
        <v>8</v>
      </c>
      <c r="E26" s="53">
        <f>E27</f>
        <v>94.09423</v>
      </c>
      <c r="F26" s="53">
        <f>F27</f>
        <v>59.09423</v>
      </c>
      <c r="G26" s="52">
        <f t="shared" si="0"/>
        <v>62.80324521492977</v>
      </c>
      <c r="H26" s="51">
        <f t="shared" si="1"/>
        <v>34.99999999999999</v>
      </c>
    </row>
    <row r="27" spans="1:8" ht="18" customHeight="1">
      <c r="A27" s="8" t="s">
        <v>10</v>
      </c>
      <c r="B27" s="32" t="s">
        <v>225</v>
      </c>
      <c r="C27" s="32" t="s">
        <v>39</v>
      </c>
      <c r="D27" s="88">
        <v>8</v>
      </c>
      <c r="E27" s="53">
        <f>E29</f>
        <v>94.09423</v>
      </c>
      <c r="F27" s="53">
        <f>F29</f>
        <v>59.09423</v>
      </c>
      <c r="G27" s="52">
        <f t="shared" si="0"/>
        <v>62.80324521492977</v>
      </c>
      <c r="H27" s="51">
        <f t="shared" si="1"/>
        <v>34.99999999999999</v>
      </c>
    </row>
    <row r="28" spans="1:8" ht="24" customHeight="1">
      <c r="A28" s="8" t="s">
        <v>93</v>
      </c>
      <c r="B28" s="32" t="s">
        <v>225</v>
      </c>
      <c r="C28" s="32" t="s">
        <v>66</v>
      </c>
      <c r="D28" s="88">
        <v>8</v>
      </c>
      <c r="E28" s="53">
        <f>E29</f>
        <v>94.09423</v>
      </c>
      <c r="F28" s="53">
        <f>F29</f>
        <v>59.09423</v>
      </c>
      <c r="G28" s="52">
        <f t="shared" si="0"/>
        <v>62.80324521492977</v>
      </c>
      <c r="H28" s="51">
        <f t="shared" si="1"/>
        <v>34.99999999999999</v>
      </c>
    </row>
    <row r="29" spans="1:8" ht="24">
      <c r="A29" s="8" t="s">
        <v>48</v>
      </c>
      <c r="B29" s="32" t="s">
        <v>225</v>
      </c>
      <c r="C29" s="32" t="s">
        <v>49</v>
      </c>
      <c r="D29" s="88">
        <v>8</v>
      </c>
      <c r="E29" s="51">
        <v>94.09423</v>
      </c>
      <c r="F29" s="51">
        <v>59.09423</v>
      </c>
      <c r="G29" s="52">
        <f>F29*100/E29</f>
        <v>62.80324521492977</v>
      </c>
      <c r="H29" s="51">
        <f t="shared" si="1"/>
        <v>34.99999999999999</v>
      </c>
    </row>
    <row r="30" spans="1:8" ht="40.5" customHeight="1">
      <c r="A30" s="28" t="s">
        <v>372</v>
      </c>
      <c r="B30" s="31" t="s">
        <v>177</v>
      </c>
      <c r="C30" s="31" t="s">
        <v>39</v>
      </c>
      <c r="D30" s="87">
        <v>12695.071820000001</v>
      </c>
      <c r="E30" s="49">
        <f>SUM(E31+E88+E95+E45)</f>
        <v>16014.07448</v>
      </c>
      <c r="F30" s="49">
        <f>SUM(F31+F88+F95+F45)</f>
        <v>15981.835509999999</v>
      </c>
      <c r="G30" s="50">
        <f t="shared" si="0"/>
        <v>99.79868352654246</v>
      </c>
      <c r="H30" s="49">
        <f t="shared" si="1"/>
        <v>32.238970000000336</v>
      </c>
    </row>
    <row r="31" spans="1:8" ht="24">
      <c r="A31" s="7" t="s">
        <v>386</v>
      </c>
      <c r="B31" s="31" t="s">
        <v>178</v>
      </c>
      <c r="C31" s="31" t="s">
        <v>39</v>
      </c>
      <c r="D31" s="87">
        <v>653.002</v>
      </c>
      <c r="E31" s="49">
        <f>E32+E41</f>
        <v>141.85523999999998</v>
      </c>
      <c r="F31" s="49">
        <f>F32+F41</f>
        <v>141.85523999999998</v>
      </c>
      <c r="G31" s="50">
        <f t="shared" si="0"/>
        <v>100</v>
      </c>
      <c r="H31" s="49">
        <f t="shared" si="1"/>
        <v>0</v>
      </c>
    </row>
    <row r="32" spans="1:8" ht="18" customHeight="1">
      <c r="A32" s="8" t="s">
        <v>179</v>
      </c>
      <c r="B32" s="32" t="s">
        <v>180</v>
      </c>
      <c r="C32" s="32" t="s">
        <v>39</v>
      </c>
      <c r="D32" s="88">
        <v>126.007</v>
      </c>
      <c r="E32" s="53">
        <f>E33+E38</f>
        <v>141.85523999999998</v>
      </c>
      <c r="F32" s="53">
        <f>F33+F38</f>
        <v>141.85523999999998</v>
      </c>
      <c r="G32" s="52">
        <f t="shared" si="0"/>
        <v>100</v>
      </c>
      <c r="H32" s="51">
        <f t="shared" si="1"/>
        <v>0</v>
      </c>
    </row>
    <row r="33" spans="1:8" ht="24">
      <c r="A33" s="8" t="s">
        <v>21</v>
      </c>
      <c r="B33" s="32" t="s">
        <v>181</v>
      </c>
      <c r="C33" s="32" t="s">
        <v>39</v>
      </c>
      <c r="D33" s="88">
        <v>112.474</v>
      </c>
      <c r="E33" s="53">
        <f>E34+E36</f>
        <v>141.85523999999998</v>
      </c>
      <c r="F33" s="53">
        <f>F34+F36</f>
        <v>141.85523999999998</v>
      </c>
      <c r="G33" s="52">
        <f t="shared" si="0"/>
        <v>100</v>
      </c>
      <c r="H33" s="51">
        <f t="shared" si="1"/>
        <v>0</v>
      </c>
    </row>
    <row r="34" spans="1:8" ht="27" customHeight="1">
      <c r="A34" s="8" t="s">
        <v>93</v>
      </c>
      <c r="B34" s="32" t="s">
        <v>181</v>
      </c>
      <c r="C34" s="32" t="s">
        <v>66</v>
      </c>
      <c r="D34" s="32">
        <v>112.474</v>
      </c>
      <c r="E34" s="53">
        <f>E35</f>
        <v>93.85524</v>
      </c>
      <c r="F34" s="53">
        <f>F35</f>
        <v>93.85524</v>
      </c>
      <c r="G34" s="52">
        <f t="shared" si="0"/>
        <v>100</v>
      </c>
      <c r="H34" s="51">
        <f t="shared" si="1"/>
        <v>0</v>
      </c>
    </row>
    <row r="35" spans="1:8" ht="24">
      <c r="A35" s="8" t="s">
        <v>48</v>
      </c>
      <c r="B35" s="32" t="s">
        <v>181</v>
      </c>
      <c r="C35" s="32" t="s">
        <v>49</v>
      </c>
      <c r="D35" s="32">
        <v>112.474</v>
      </c>
      <c r="E35" s="51">
        <f>4.55+28.70762+60.59762</f>
        <v>93.85524</v>
      </c>
      <c r="F35" s="51">
        <f>4.55+28.70762+60.59762</f>
        <v>93.85524</v>
      </c>
      <c r="G35" s="52">
        <f t="shared" si="0"/>
        <v>100</v>
      </c>
      <c r="H35" s="51">
        <f t="shared" si="1"/>
        <v>0</v>
      </c>
    </row>
    <row r="36" spans="1:8" ht="15" customHeight="1">
      <c r="A36" s="8" t="s">
        <v>67</v>
      </c>
      <c r="B36" s="32" t="s">
        <v>181</v>
      </c>
      <c r="C36" s="32" t="s">
        <v>68</v>
      </c>
      <c r="D36" s="32">
        <v>0</v>
      </c>
      <c r="E36" s="53">
        <f>E37</f>
        <v>48</v>
      </c>
      <c r="F36" s="53">
        <f>F37</f>
        <v>48</v>
      </c>
      <c r="G36" s="52">
        <f t="shared" si="0"/>
        <v>100</v>
      </c>
      <c r="H36" s="51">
        <f t="shared" si="1"/>
        <v>0</v>
      </c>
    </row>
    <row r="37" spans="1:8" ht="15.75" customHeight="1">
      <c r="A37" s="10" t="s">
        <v>182</v>
      </c>
      <c r="B37" s="32" t="s">
        <v>181</v>
      </c>
      <c r="C37" s="32" t="s">
        <v>183</v>
      </c>
      <c r="D37" s="32">
        <v>0</v>
      </c>
      <c r="E37" s="51">
        <v>48</v>
      </c>
      <c r="F37" s="51">
        <v>48</v>
      </c>
      <c r="G37" s="52">
        <f t="shared" si="0"/>
        <v>100</v>
      </c>
      <c r="H37" s="51">
        <f t="shared" si="1"/>
        <v>0</v>
      </c>
    </row>
    <row r="38" spans="1:8" ht="26.25" customHeight="1">
      <c r="A38" s="8" t="s">
        <v>387</v>
      </c>
      <c r="B38" s="39" t="s">
        <v>335</v>
      </c>
      <c r="C38" s="39" t="s">
        <v>39</v>
      </c>
      <c r="D38" s="39">
        <v>13.533</v>
      </c>
      <c r="E38" s="53">
        <f>E39</f>
        <v>0</v>
      </c>
      <c r="F38" s="53">
        <f>F39</f>
        <v>0</v>
      </c>
      <c r="G38" s="52" t="e">
        <f>F38*100/E38</f>
        <v>#DIV/0!</v>
      </c>
      <c r="H38" s="51">
        <f>E38-F38</f>
        <v>0</v>
      </c>
    </row>
    <row r="39" spans="1:8" ht="24">
      <c r="A39" s="8" t="s">
        <v>93</v>
      </c>
      <c r="B39" s="39" t="s">
        <v>335</v>
      </c>
      <c r="C39" s="39" t="s">
        <v>66</v>
      </c>
      <c r="D39" s="39">
        <v>13.533</v>
      </c>
      <c r="E39" s="53">
        <f>E40</f>
        <v>0</v>
      </c>
      <c r="F39" s="53">
        <f>F40</f>
        <v>0</v>
      </c>
      <c r="G39" s="52" t="e">
        <f t="shared" si="0"/>
        <v>#DIV/0!</v>
      </c>
      <c r="H39" s="51">
        <f t="shared" si="1"/>
        <v>0</v>
      </c>
    </row>
    <row r="40" spans="1:8" ht="28.5" customHeight="1">
      <c r="A40" s="8" t="s">
        <v>48</v>
      </c>
      <c r="B40" s="39" t="s">
        <v>335</v>
      </c>
      <c r="C40" s="39" t="s">
        <v>49</v>
      </c>
      <c r="D40" s="39">
        <v>13.533</v>
      </c>
      <c r="E40" s="53">
        <v>0</v>
      </c>
      <c r="F40" s="53">
        <v>0</v>
      </c>
      <c r="G40" s="52" t="e">
        <f t="shared" si="0"/>
        <v>#DIV/0!</v>
      </c>
      <c r="H40" s="51">
        <f t="shared" si="1"/>
        <v>0</v>
      </c>
    </row>
    <row r="41" spans="1:8" ht="13.5" customHeight="1">
      <c r="A41" s="8" t="s">
        <v>336</v>
      </c>
      <c r="B41" s="39" t="s">
        <v>237</v>
      </c>
      <c r="C41" s="39" t="s">
        <v>39</v>
      </c>
      <c r="D41" s="39">
        <v>526.995</v>
      </c>
      <c r="E41" s="53">
        <f aca="true" t="shared" si="2" ref="E41:F43">E42</f>
        <v>0</v>
      </c>
      <c r="F41" s="53">
        <f t="shared" si="2"/>
        <v>0</v>
      </c>
      <c r="G41" s="52" t="e">
        <f>F41*100/E41</f>
        <v>#DIV/0!</v>
      </c>
      <c r="H41" s="51">
        <f>E41-F41</f>
        <v>0</v>
      </c>
    </row>
    <row r="42" spans="1:8" ht="13.5" customHeight="1">
      <c r="A42" s="13" t="s">
        <v>337</v>
      </c>
      <c r="B42" s="39" t="s">
        <v>338</v>
      </c>
      <c r="C42" s="39" t="s">
        <v>39</v>
      </c>
      <c r="D42" s="39">
        <v>526.995</v>
      </c>
      <c r="E42" s="53">
        <f t="shared" si="2"/>
        <v>0</v>
      </c>
      <c r="F42" s="53">
        <f t="shared" si="2"/>
        <v>0</v>
      </c>
      <c r="G42" s="52" t="e">
        <f t="shared" si="0"/>
        <v>#DIV/0!</v>
      </c>
      <c r="H42" s="51">
        <f t="shared" si="1"/>
        <v>0</v>
      </c>
    </row>
    <row r="43" spans="1:8" ht="13.5" customHeight="1">
      <c r="A43" s="13" t="s">
        <v>67</v>
      </c>
      <c r="B43" s="39" t="s">
        <v>338</v>
      </c>
      <c r="C43" s="39" t="s">
        <v>68</v>
      </c>
      <c r="D43" s="39">
        <v>526.995</v>
      </c>
      <c r="E43" s="53">
        <f t="shared" si="2"/>
        <v>0</v>
      </c>
      <c r="F43" s="53">
        <f t="shared" si="2"/>
        <v>0</v>
      </c>
      <c r="G43" s="52" t="e">
        <f t="shared" si="0"/>
        <v>#DIV/0!</v>
      </c>
      <c r="H43" s="51">
        <f t="shared" si="1"/>
        <v>0</v>
      </c>
    </row>
    <row r="44" spans="1:8" ht="27" customHeight="1">
      <c r="A44" s="40" t="s">
        <v>390</v>
      </c>
      <c r="B44" s="39" t="s">
        <v>338</v>
      </c>
      <c r="C44" s="39" t="s">
        <v>391</v>
      </c>
      <c r="D44" s="39">
        <v>526.995</v>
      </c>
      <c r="E44" s="53">
        <v>0</v>
      </c>
      <c r="F44" s="53">
        <v>0</v>
      </c>
      <c r="G44" s="52" t="e">
        <f t="shared" si="0"/>
        <v>#DIV/0!</v>
      </c>
      <c r="H44" s="51">
        <f t="shared" si="1"/>
        <v>0</v>
      </c>
    </row>
    <row r="45" spans="1:9" s="77" customFormat="1" ht="33.75" customHeight="1">
      <c r="A45" s="81" t="s">
        <v>326</v>
      </c>
      <c r="B45" s="79" t="s">
        <v>84</v>
      </c>
      <c r="C45" s="79" t="s">
        <v>39</v>
      </c>
      <c r="D45" s="79">
        <v>11212.337000000001</v>
      </c>
      <c r="E45" s="74">
        <f>E46</f>
        <v>14954.96048</v>
      </c>
      <c r="F45" s="74">
        <f>F46</f>
        <v>14954.96048</v>
      </c>
      <c r="G45" s="75">
        <f t="shared" si="0"/>
        <v>100</v>
      </c>
      <c r="H45" s="74">
        <f>E45-F45</f>
        <v>0</v>
      </c>
      <c r="I45" s="80"/>
    </row>
    <row r="46" spans="1:9" ht="18.75" customHeight="1">
      <c r="A46" s="7" t="s">
        <v>29</v>
      </c>
      <c r="B46" s="31" t="s">
        <v>204</v>
      </c>
      <c r="C46" s="31" t="s">
        <v>39</v>
      </c>
      <c r="D46" s="31">
        <v>11212.337000000001</v>
      </c>
      <c r="E46" s="49">
        <f>E48+E68+E76+E85</f>
        <v>14954.96048</v>
      </c>
      <c r="F46" s="49">
        <f>F48+F68+F76+F85</f>
        <v>14954.96048</v>
      </c>
      <c r="G46" s="50">
        <f t="shared" si="0"/>
        <v>100</v>
      </c>
      <c r="H46" s="49">
        <f t="shared" si="1"/>
        <v>0</v>
      </c>
      <c r="I46" s="65"/>
    </row>
    <row r="47" spans="1:8" ht="21" customHeight="1" hidden="1">
      <c r="A47" s="8" t="s">
        <v>29</v>
      </c>
      <c r="B47" s="32" t="s">
        <v>206</v>
      </c>
      <c r="C47" s="32" t="s">
        <v>39</v>
      </c>
      <c r="D47" s="32"/>
      <c r="E47" s="51"/>
      <c r="F47" s="51"/>
      <c r="G47" s="52" t="e">
        <f t="shared" si="0"/>
        <v>#DIV/0!</v>
      </c>
      <c r="H47" s="51">
        <f t="shared" si="1"/>
        <v>0</v>
      </c>
    </row>
    <row r="48" spans="1:9" ht="21" customHeight="1">
      <c r="A48" s="7" t="s">
        <v>205</v>
      </c>
      <c r="B48" s="31" t="s">
        <v>206</v>
      </c>
      <c r="C48" s="31" t="s">
        <v>39</v>
      </c>
      <c r="D48" s="31">
        <v>9266.256000000001</v>
      </c>
      <c r="E48" s="49">
        <f>E49+E52</f>
        <v>11478.35048</v>
      </c>
      <c r="F48" s="49">
        <f>F49+F52</f>
        <v>11478.35048</v>
      </c>
      <c r="G48" s="54">
        <f t="shared" si="0"/>
        <v>100</v>
      </c>
      <c r="H48" s="55">
        <f t="shared" si="1"/>
        <v>0</v>
      </c>
      <c r="I48" s="65"/>
    </row>
    <row r="49" spans="1:9" ht="36" customHeight="1">
      <c r="A49" s="8" t="s">
        <v>339</v>
      </c>
      <c r="B49" s="39" t="s">
        <v>319</v>
      </c>
      <c r="C49" s="39" t="s">
        <v>39</v>
      </c>
      <c r="D49" s="39">
        <v>402.056</v>
      </c>
      <c r="E49" s="60">
        <f>E50</f>
        <v>199.30159</v>
      </c>
      <c r="F49" s="60">
        <f>F50</f>
        <v>199.30159</v>
      </c>
      <c r="G49" s="52">
        <f>F49*100/E49</f>
        <v>100</v>
      </c>
      <c r="H49" s="51">
        <f>E49-F49</f>
        <v>0</v>
      </c>
      <c r="I49" s="65"/>
    </row>
    <row r="50" spans="1:9" ht="38.25" customHeight="1">
      <c r="A50" s="41" t="s">
        <v>69</v>
      </c>
      <c r="B50" s="39" t="s">
        <v>319</v>
      </c>
      <c r="C50" s="39" t="s">
        <v>70</v>
      </c>
      <c r="D50" s="39">
        <v>402.056</v>
      </c>
      <c r="E50" s="60">
        <f>E51</f>
        <v>199.30159</v>
      </c>
      <c r="F50" s="60">
        <f>F51</f>
        <v>199.30159</v>
      </c>
      <c r="G50" s="52">
        <f>F50*100/E50</f>
        <v>100</v>
      </c>
      <c r="H50" s="51">
        <f>E50-F50</f>
        <v>0</v>
      </c>
      <c r="I50" s="65"/>
    </row>
    <row r="51" spans="1:9" ht="21" customHeight="1">
      <c r="A51" s="8" t="s">
        <v>59</v>
      </c>
      <c r="B51" s="39" t="s">
        <v>319</v>
      </c>
      <c r="C51" s="39" t="s">
        <v>60</v>
      </c>
      <c r="D51" s="39">
        <v>402.056</v>
      </c>
      <c r="E51" s="60">
        <f>142.35828+10.71514+42.9922+3.23597</f>
        <v>199.30159</v>
      </c>
      <c r="F51" s="60">
        <f>E51</f>
        <v>199.30159</v>
      </c>
      <c r="G51" s="52">
        <f>F51*100/E51</f>
        <v>100</v>
      </c>
      <c r="H51" s="51">
        <f>E51-F51</f>
        <v>0</v>
      </c>
      <c r="I51" s="66"/>
    </row>
    <row r="52" spans="1:10" ht="18.75" customHeight="1">
      <c r="A52" s="8" t="s">
        <v>30</v>
      </c>
      <c r="B52" s="32" t="s">
        <v>207</v>
      </c>
      <c r="C52" s="32" t="s">
        <v>39</v>
      </c>
      <c r="D52" s="32">
        <v>8864.2</v>
      </c>
      <c r="E52" s="53">
        <f>E53+E55+E57</f>
        <v>11279.04889</v>
      </c>
      <c r="F52" s="53">
        <f>F53+F55+F57</f>
        <v>11279.04889</v>
      </c>
      <c r="G52" s="52">
        <f t="shared" si="0"/>
        <v>100</v>
      </c>
      <c r="H52" s="51">
        <f t="shared" si="1"/>
        <v>0</v>
      </c>
      <c r="I52" s="67"/>
      <c r="J52" s="30"/>
    </row>
    <row r="53" spans="1:8" ht="41.25" customHeight="1">
      <c r="A53" s="8" t="s">
        <v>69</v>
      </c>
      <c r="B53" s="32" t="s">
        <v>207</v>
      </c>
      <c r="C53" s="32" t="s">
        <v>70</v>
      </c>
      <c r="D53" s="32">
        <v>5955.579</v>
      </c>
      <c r="E53" s="53">
        <f>E54</f>
        <v>7035.84358</v>
      </c>
      <c r="F53" s="53">
        <f>F54</f>
        <v>7035.84358</v>
      </c>
      <c r="G53" s="52">
        <f t="shared" si="0"/>
        <v>100</v>
      </c>
      <c r="H53" s="51">
        <f t="shared" si="1"/>
        <v>0</v>
      </c>
    </row>
    <row r="54" spans="1:9" ht="20.25" customHeight="1">
      <c r="A54" s="8" t="s">
        <v>59</v>
      </c>
      <c r="B54" s="32" t="s">
        <v>207</v>
      </c>
      <c r="C54" s="32" t="s">
        <v>60</v>
      </c>
      <c r="D54" s="32">
        <v>5955.579</v>
      </c>
      <c r="E54" s="53">
        <f>5373.63541+13.0545+1580.98423+68.16944</f>
        <v>7035.84358</v>
      </c>
      <c r="F54" s="53">
        <f>E54</f>
        <v>7035.84358</v>
      </c>
      <c r="G54" s="52">
        <f t="shared" si="0"/>
        <v>100</v>
      </c>
      <c r="H54" s="51">
        <f t="shared" si="1"/>
        <v>0</v>
      </c>
      <c r="I54" s="65"/>
    </row>
    <row r="55" spans="1:9" ht="26.25" customHeight="1">
      <c r="A55" s="8" t="s">
        <v>93</v>
      </c>
      <c r="B55" s="32" t="s">
        <v>207</v>
      </c>
      <c r="C55" s="32" t="s">
        <v>66</v>
      </c>
      <c r="D55" s="32">
        <v>2908.621</v>
      </c>
      <c r="E55" s="53">
        <f>E56</f>
        <v>4243.20531</v>
      </c>
      <c r="F55" s="53">
        <f>F56</f>
        <v>4243.20531</v>
      </c>
      <c r="G55" s="52">
        <f t="shared" si="0"/>
        <v>100</v>
      </c>
      <c r="H55" s="51">
        <f t="shared" si="1"/>
        <v>0</v>
      </c>
      <c r="I55" s="65"/>
    </row>
    <row r="56" spans="1:9" ht="24">
      <c r="A56" s="8" t="s">
        <v>48</v>
      </c>
      <c r="B56" s="32" t="s">
        <v>207</v>
      </c>
      <c r="C56" s="32" t="s">
        <v>49</v>
      </c>
      <c r="D56" s="32">
        <v>2908.621</v>
      </c>
      <c r="E56" s="53">
        <v>4243.20531</v>
      </c>
      <c r="F56" s="53">
        <f>E56</f>
        <v>4243.20531</v>
      </c>
      <c r="G56" s="52">
        <f t="shared" si="0"/>
        <v>100</v>
      </c>
      <c r="H56" s="51">
        <f t="shared" si="1"/>
        <v>0</v>
      </c>
      <c r="I56" s="65"/>
    </row>
    <row r="57" spans="1:9" ht="18.75" customHeight="1" hidden="1">
      <c r="A57" s="8" t="s">
        <v>71</v>
      </c>
      <c r="B57" s="32" t="s">
        <v>207</v>
      </c>
      <c r="C57" s="32" t="s">
        <v>65</v>
      </c>
      <c r="D57" s="32">
        <v>0</v>
      </c>
      <c r="E57" s="53">
        <f>SUM(E59)</f>
        <v>0</v>
      </c>
      <c r="F57" s="53">
        <f>SUM(F59)</f>
        <v>0</v>
      </c>
      <c r="G57" s="52" t="e">
        <f t="shared" si="0"/>
        <v>#DIV/0!</v>
      </c>
      <c r="H57" s="51">
        <f t="shared" si="1"/>
        <v>0</v>
      </c>
      <c r="I57" s="65"/>
    </row>
    <row r="58" spans="1:9" ht="12.75" hidden="1">
      <c r="A58" s="13" t="s">
        <v>234</v>
      </c>
      <c r="B58" s="32" t="s">
        <v>207</v>
      </c>
      <c r="C58" s="32" t="s">
        <v>235</v>
      </c>
      <c r="D58" s="32"/>
      <c r="E58" s="53"/>
      <c r="F58" s="53"/>
      <c r="G58" s="52" t="e">
        <f t="shared" si="0"/>
        <v>#DIV/0!</v>
      </c>
      <c r="H58" s="51">
        <f t="shared" si="1"/>
        <v>0</v>
      </c>
      <c r="I58" s="65"/>
    </row>
    <row r="59" spans="1:9" ht="12.75" hidden="1">
      <c r="A59" s="8" t="s">
        <v>77</v>
      </c>
      <c r="B59" s="32" t="s">
        <v>207</v>
      </c>
      <c r="C59" s="32" t="s">
        <v>78</v>
      </c>
      <c r="D59" s="32">
        <v>0</v>
      </c>
      <c r="E59" s="53">
        <v>0</v>
      </c>
      <c r="F59" s="53">
        <v>0</v>
      </c>
      <c r="G59" s="52" t="e">
        <f t="shared" si="0"/>
        <v>#DIV/0!</v>
      </c>
      <c r="H59" s="51">
        <f t="shared" si="1"/>
        <v>0</v>
      </c>
      <c r="I59" s="65"/>
    </row>
    <row r="60" spans="1:9" ht="36" hidden="1">
      <c r="A60" s="13" t="s">
        <v>322</v>
      </c>
      <c r="B60" s="32" t="s">
        <v>319</v>
      </c>
      <c r="C60" s="32" t="s">
        <v>39</v>
      </c>
      <c r="D60" s="32">
        <v>0</v>
      </c>
      <c r="E60" s="53">
        <f>SUM(E61+E64)</f>
        <v>0</v>
      </c>
      <c r="F60" s="53">
        <f>SUM(F61+F64)</f>
        <v>0</v>
      </c>
      <c r="G60" s="52" t="e">
        <f t="shared" si="0"/>
        <v>#DIV/0!</v>
      </c>
      <c r="H60" s="51">
        <f t="shared" si="1"/>
        <v>0</v>
      </c>
      <c r="I60" s="65"/>
    </row>
    <row r="61" spans="1:8" ht="36" hidden="1">
      <c r="A61" s="13" t="s">
        <v>318</v>
      </c>
      <c r="B61" s="32" t="s">
        <v>319</v>
      </c>
      <c r="C61" s="32" t="s">
        <v>39</v>
      </c>
      <c r="D61" s="32">
        <v>0</v>
      </c>
      <c r="E61" s="53">
        <f>SUM(E62)</f>
        <v>0</v>
      </c>
      <c r="F61" s="53">
        <f>SUM(F62)</f>
        <v>0</v>
      </c>
      <c r="G61" s="52" t="e">
        <f t="shared" si="0"/>
        <v>#DIV/0!</v>
      </c>
      <c r="H61" s="51">
        <f t="shared" si="1"/>
        <v>0</v>
      </c>
    </row>
    <row r="62" spans="1:8" ht="45.75" customHeight="1" hidden="1">
      <c r="A62" s="8" t="s">
        <v>69</v>
      </c>
      <c r="B62" s="32" t="s">
        <v>319</v>
      </c>
      <c r="C62" s="32" t="s">
        <v>70</v>
      </c>
      <c r="D62" s="32">
        <v>0</v>
      </c>
      <c r="E62" s="53">
        <f>SUM(E63)</f>
        <v>0</v>
      </c>
      <c r="F62" s="53">
        <f>SUM(F63)</f>
        <v>0</v>
      </c>
      <c r="G62" s="52" t="e">
        <f t="shared" si="0"/>
        <v>#DIV/0!</v>
      </c>
      <c r="H62" s="51">
        <f t="shared" si="1"/>
        <v>0</v>
      </c>
    </row>
    <row r="63" spans="1:8" ht="12.75" hidden="1">
      <c r="A63" s="8" t="s">
        <v>59</v>
      </c>
      <c r="B63" s="32" t="s">
        <v>319</v>
      </c>
      <c r="C63" s="32" t="s">
        <v>60</v>
      </c>
      <c r="D63" s="32"/>
      <c r="E63" s="53"/>
      <c r="F63" s="53"/>
      <c r="G63" s="52" t="e">
        <f t="shared" si="0"/>
        <v>#DIV/0!</v>
      </c>
      <c r="H63" s="51">
        <f t="shared" si="1"/>
        <v>0</v>
      </c>
    </row>
    <row r="64" spans="1:8" ht="42" customHeight="1" hidden="1">
      <c r="A64" s="13" t="s">
        <v>325</v>
      </c>
      <c r="B64" s="32" t="s">
        <v>319</v>
      </c>
      <c r="C64" s="32" t="s">
        <v>39</v>
      </c>
      <c r="D64" s="32">
        <v>0</v>
      </c>
      <c r="E64" s="53">
        <f>SUM(E65)</f>
        <v>0</v>
      </c>
      <c r="F64" s="53">
        <f>SUM(F65)</f>
        <v>0</v>
      </c>
      <c r="G64" s="52" t="e">
        <f t="shared" si="0"/>
        <v>#DIV/0!</v>
      </c>
      <c r="H64" s="51">
        <f t="shared" si="1"/>
        <v>0</v>
      </c>
    </row>
    <row r="65" spans="1:8" ht="36" hidden="1">
      <c r="A65" s="8" t="s">
        <v>69</v>
      </c>
      <c r="B65" s="32" t="s">
        <v>319</v>
      </c>
      <c r="C65" s="32" t="s">
        <v>70</v>
      </c>
      <c r="D65" s="32">
        <v>0</v>
      </c>
      <c r="E65" s="53">
        <f>SUM(E66)</f>
        <v>0</v>
      </c>
      <c r="F65" s="53">
        <f>SUM(F66)</f>
        <v>0</v>
      </c>
      <c r="G65" s="52" t="e">
        <f t="shared" si="0"/>
        <v>#DIV/0!</v>
      </c>
      <c r="H65" s="51">
        <f t="shared" si="1"/>
        <v>0</v>
      </c>
    </row>
    <row r="66" spans="1:8" ht="12" customHeight="1" hidden="1">
      <c r="A66" s="8" t="s">
        <v>59</v>
      </c>
      <c r="B66" s="32" t="s">
        <v>319</v>
      </c>
      <c r="C66" s="32" t="s">
        <v>60</v>
      </c>
      <c r="D66" s="32"/>
      <c r="E66" s="53"/>
      <c r="F66" s="53"/>
      <c r="G66" s="52" t="e">
        <f t="shared" si="0"/>
        <v>#DIV/0!</v>
      </c>
      <c r="H66" s="51">
        <f t="shared" si="1"/>
        <v>0</v>
      </c>
    </row>
    <row r="67" spans="1:8" ht="18.75" customHeight="1" hidden="1">
      <c r="A67" s="8" t="s">
        <v>77</v>
      </c>
      <c r="B67" s="32" t="s">
        <v>207</v>
      </c>
      <c r="C67" s="32" t="s">
        <v>78</v>
      </c>
      <c r="D67" s="32"/>
      <c r="E67" s="53"/>
      <c r="F67" s="53"/>
      <c r="G67" s="52" t="e">
        <f t="shared" si="0"/>
        <v>#DIV/0!</v>
      </c>
      <c r="H67" s="51">
        <f t="shared" si="1"/>
        <v>0</v>
      </c>
    </row>
    <row r="68" spans="1:8" ht="20.25" customHeight="1">
      <c r="A68" s="7" t="s">
        <v>208</v>
      </c>
      <c r="B68" s="31" t="s">
        <v>209</v>
      </c>
      <c r="C68" s="31" t="s">
        <v>39</v>
      </c>
      <c r="D68" s="31">
        <v>1624.2250000000001</v>
      </c>
      <c r="E68" s="49">
        <f>E69</f>
        <v>1946.8600000000001</v>
      </c>
      <c r="F68" s="49">
        <f>F69</f>
        <v>1946.8600000000001</v>
      </c>
      <c r="G68" s="54">
        <f t="shared" si="0"/>
        <v>100</v>
      </c>
      <c r="H68" s="55">
        <f t="shared" si="1"/>
        <v>0</v>
      </c>
    </row>
    <row r="69" spans="1:9" ht="24">
      <c r="A69" s="8" t="s">
        <v>61</v>
      </c>
      <c r="B69" s="32" t="s">
        <v>210</v>
      </c>
      <c r="C69" s="32" t="s">
        <v>39</v>
      </c>
      <c r="D69" s="32">
        <v>1624.2250000000001</v>
      </c>
      <c r="E69" s="53">
        <f>E70+E72+E74</f>
        <v>1946.8600000000001</v>
      </c>
      <c r="F69" s="53">
        <f>F70+F72+F74</f>
        <v>1946.8600000000001</v>
      </c>
      <c r="G69" s="52">
        <f t="shared" si="0"/>
        <v>100</v>
      </c>
      <c r="H69" s="51">
        <f t="shared" si="1"/>
        <v>0</v>
      </c>
      <c r="I69" s="68"/>
    </row>
    <row r="70" spans="1:8" ht="40.5" customHeight="1">
      <c r="A70" s="8" t="s">
        <v>69</v>
      </c>
      <c r="B70" s="32" t="s">
        <v>210</v>
      </c>
      <c r="C70" s="32" t="s">
        <v>70</v>
      </c>
      <c r="D70" s="32">
        <v>130.37</v>
      </c>
      <c r="E70" s="53">
        <f>E71</f>
        <v>23.65012</v>
      </c>
      <c r="F70" s="53">
        <f>F71</f>
        <v>23.65012</v>
      </c>
      <c r="G70" s="52">
        <f t="shared" si="0"/>
        <v>100</v>
      </c>
      <c r="H70" s="51">
        <f t="shared" si="1"/>
        <v>0</v>
      </c>
    </row>
    <row r="71" spans="1:8" ht="12.75">
      <c r="A71" s="8" t="s">
        <v>59</v>
      </c>
      <c r="B71" s="32" t="s">
        <v>210</v>
      </c>
      <c r="C71" s="32" t="s">
        <v>60</v>
      </c>
      <c r="D71" s="32">
        <v>130.37</v>
      </c>
      <c r="E71" s="53">
        <f>8.3114+12.93872+2.4</f>
        <v>23.65012</v>
      </c>
      <c r="F71" s="53">
        <f>E71</f>
        <v>23.65012</v>
      </c>
      <c r="G71" s="52">
        <f t="shared" si="0"/>
        <v>100</v>
      </c>
      <c r="H71" s="51">
        <f t="shared" si="1"/>
        <v>0</v>
      </c>
    </row>
    <row r="72" spans="1:8" ht="24">
      <c r="A72" s="8" t="s">
        <v>93</v>
      </c>
      <c r="B72" s="32" t="s">
        <v>210</v>
      </c>
      <c r="C72" s="32" t="s">
        <v>66</v>
      </c>
      <c r="D72" s="32">
        <v>1493.133</v>
      </c>
      <c r="E72" s="53">
        <f>E73</f>
        <v>1923.14108</v>
      </c>
      <c r="F72" s="53">
        <f>F73</f>
        <v>1923.14108</v>
      </c>
      <c r="G72" s="52">
        <f t="shared" si="0"/>
        <v>100</v>
      </c>
      <c r="H72" s="51">
        <f t="shared" si="1"/>
        <v>0</v>
      </c>
    </row>
    <row r="73" spans="1:8" ht="24">
      <c r="A73" s="8" t="s">
        <v>48</v>
      </c>
      <c r="B73" s="32" t="s">
        <v>210</v>
      </c>
      <c r="C73" s="32" t="s">
        <v>49</v>
      </c>
      <c r="D73" s="32">
        <v>1493.133</v>
      </c>
      <c r="E73" s="53">
        <v>1923.14108</v>
      </c>
      <c r="F73" s="53">
        <f>E73</f>
        <v>1923.14108</v>
      </c>
      <c r="G73" s="52">
        <f t="shared" si="0"/>
        <v>100</v>
      </c>
      <c r="H73" s="51">
        <f t="shared" si="1"/>
        <v>0</v>
      </c>
    </row>
    <row r="74" spans="1:8" ht="18" customHeight="1">
      <c r="A74" s="8" t="s">
        <v>71</v>
      </c>
      <c r="B74" s="32" t="s">
        <v>210</v>
      </c>
      <c r="C74" s="32" t="s">
        <v>65</v>
      </c>
      <c r="D74" s="32">
        <v>0.722</v>
      </c>
      <c r="E74" s="53">
        <f>E75</f>
        <v>0.0688</v>
      </c>
      <c r="F74" s="53">
        <f>F75</f>
        <v>0.0688</v>
      </c>
      <c r="G74" s="52">
        <f t="shared" si="0"/>
        <v>100</v>
      </c>
      <c r="H74" s="51">
        <f t="shared" si="1"/>
        <v>0</v>
      </c>
    </row>
    <row r="75" spans="1:8" ht="18.75" customHeight="1">
      <c r="A75" s="8" t="s">
        <v>77</v>
      </c>
      <c r="B75" s="32" t="s">
        <v>210</v>
      </c>
      <c r="C75" s="32" t="s">
        <v>78</v>
      </c>
      <c r="D75" s="32">
        <v>0.722</v>
      </c>
      <c r="E75" s="53">
        <v>0.0688</v>
      </c>
      <c r="F75" s="53">
        <v>0.0688</v>
      </c>
      <c r="G75" s="52">
        <f t="shared" si="0"/>
        <v>100</v>
      </c>
      <c r="H75" s="51">
        <f t="shared" si="1"/>
        <v>0</v>
      </c>
    </row>
    <row r="76" spans="1:8" ht="40.5" customHeight="1">
      <c r="A76" s="7" t="s">
        <v>211</v>
      </c>
      <c r="B76" s="31" t="s">
        <v>212</v>
      </c>
      <c r="C76" s="31" t="s">
        <v>39</v>
      </c>
      <c r="D76" s="31">
        <v>321.856</v>
      </c>
      <c r="E76" s="49">
        <f>E77+E83</f>
        <v>1529.75</v>
      </c>
      <c r="F76" s="49">
        <f>F77+F83</f>
        <v>1529.75</v>
      </c>
      <c r="G76" s="54">
        <f t="shared" si="0"/>
        <v>100</v>
      </c>
      <c r="H76" s="55">
        <f t="shared" si="1"/>
        <v>0</v>
      </c>
    </row>
    <row r="77" spans="1:8" ht="18" customHeight="1">
      <c r="A77" s="8" t="s">
        <v>213</v>
      </c>
      <c r="B77" s="32" t="s">
        <v>214</v>
      </c>
      <c r="C77" s="32" t="s">
        <v>39</v>
      </c>
      <c r="D77" s="32">
        <v>321.856</v>
      </c>
      <c r="E77" s="53">
        <f>E80+E78</f>
        <v>280</v>
      </c>
      <c r="F77" s="53">
        <f>F80+F78</f>
        <v>280</v>
      </c>
      <c r="G77" s="52">
        <f t="shared" si="0"/>
        <v>100</v>
      </c>
      <c r="H77" s="51">
        <f t="shared" si="1"/>
        <v>0</v>
      </c>
    </row>
    <row r="78" spans="1:8" ht="72.75" customHeight="1" hidden="1">
      <c r="A78" s="13" t="s">
        <v>69</v>
      </c>
      <c r="B78" s="32" t="s">
        <v>214</v>
      </c>
      <c r="C78" s="32" t="s">
        <v>70</v>
      </c>
      <c r="D78" s="32">
        <v>0</v>
      </c>
      <c r="E78" s="53">
        <f>E79</f>
        <v>0</v>
      </c>
      <c r="F78" s="53">
        <f>F79</f>
        <v>0</v>
      </c>
      <c r="G78" s="52" t="e">
        <f t="shared" si="0"/>
        <v>#DIV/0!</v>
      </c>
      <c r="H78" s="51">
        <f t="shared" si="1"/>
        <v>0</v>
      </c>
    </row>
    <row r="79" spans="1:8" ht="12.75" hidden="1">
      <c r="A79" s="13" t="s">
        <v>59</v>
      </c>
      <c r="B79" s="32" t="s">
        <v>214</v>
      </c>
      <c r="C79" s="32" t="s">
        <v>60</v>
      </c>
      <c r="D79" s="32">
        <v>0</v>
      </c>
      <c r="E79" s="53">
        <v>0</v>
      </c>
      <c r="F79" s="53">
        <v>0</v>
      </c>
      <c r="G79" s="52" t="e">
        <f t="shared" si="0"/>
        <v>#DIV/0!</v>
      </c>
      <c r="H79" s="51">
        <f t="shared" si="1"/>
        <v>0</v>
      </c>
    </row>
    <row r="80" spans="1:8" ht="24.75" customHeight="1">
      <c r="A80" s="8" t="s">
        <v>93</v>
      </c>
      <c r="B80" s="32" t="s">
        <v>214</v>
      </c>
      <c r="C80" s="32" t="s">
        <v>66</v>
      </c>
      <c r="D80" s="32">
        <v>321.856</v>
      </c>
      <c r="E80" s="53">
        <f>E81</f>
        <v>280</v>
      </c>
      <c r="F80" s="53">
        <f>F81</f>
        <v>280</v>
      </c>
      <c r="G80" s="52">
        <f t="shared" si="0"/>
        <v>100</v>
      </c>
      <c r="H80" s="51">
        <f t="shared" si="1"/>
        <v>0</v>
      </c>
    </row>
    <row r="81" spans="1:8" ht="24">
      <c r="A81" s="8" t="s">
        <v>48</v>
      </c>
      <c r="B81" s="32" t="s">
        <v>214</v>
      </c>
      <c r="C81" s="32" t="s">
        <v>49</v>
      </c>
      <c r="D81" s="32">
        <v>321.856</v>
      </c>
      <c r="E81" s="53">
        <v>280</v>
      </c>
      <c r="F81" s="53">
        <v>280</v>
      </c>
      <c r="G81" s="52">
        <f aca="true" t="shared" si="3" ref="G81:G150">F81*100/E81</f>
        <v>100</v>
      </c>
      <c r="H81" s="51">
        <f aca="true" t="shared" si="4" ref="H81:H150">E81-F81</f>
        <v>0</v>
      </c>
    </row>
    <row r="82" spans="1:8" ht="30" customHeight="1">
      <c r="A82" s="8" t="s">
        <v>409</v>
      </c>
      <c r="B82" s="32" t="s">
        <v>408</v>
      </c>
      <c r="C82" s="32" t="s">
        <v>39</v>
      </c>
      <c r="D82" s="32" t="s">
        <v>400</v>
      </c>
      <c r="E82" s="53">
        <f>E83</f>
        <v>1249.75</v>
      </c>
      <c r="F82" s="53">
        <f>F83</f>
        <v>1249.75</v>
      </c>
      <c r="G82" s="52">
        <f>F82*100/E82</f>
        <v>100</v>
      </c>
      <c r="H82" s="51">
        <f>E82-F82</f>
        <v>0</v>
      </c>
    </row>
    <row r="83" spans="1:8" ht="24">
      <c r="A83" s="8" t="s">
        <v>93</v>
      </c>
      <c r="B83" s="32" t="s">
        <v>408</v>
      </c>
      <c r="C83" s="32" t="s">
        <v>66</v>
      </c>
      <c r="D83" s="32" t="s">
        <v>400</v>
      </c>
      <c r="E83" s="53">
        <f>E84</f>
        <v>1249.75</v>
      </c>
      <c r="F83" s="53">
        <f>F84</f>
        <v>1249.75</v>
      </c>
      <c r="G83" s="52">
        <f>F83*100/E83</f>
        <v>100</v>
      </c>
      <c r="H83" s="51">
        <f>E83-F83</f>
        <v>0</v>
      </c>
    </row>
    <row r="84" spans="1:8" ht="24">
      <c r="A84" s="8" t="s">
        <v>48</v>
      </c>
      <c r="B84" s="32" t="s">
        <v>408</v>
      </c>
      <c r="C84" s="32" t="s">
        <v>49</v>
      </c>
      <c r="D84" s="32" t="s">
        <v>400</v>
      </c>
      <c r="E84" s="53">
        <v>1249.75</v>
      </c>
      <c r="F84" s="53">
        <v>1249.75</v>
      </c>
      <c r="G84" s="52">
        <f>F84*100/E84</f>
        <v>100</v>
      </c>
      <c r="H84" s="51">
        <f>E84-F84</f>
        <v>0</v>
      </c>
    </row>
    <row r="85" spans="1:8" ht="12.75" hidden="1">
      <c r="A85" s="7" t="s">
        <v>83</v>
      </c>
      <c r="B85" s="31" t="s">
        <v>340</v>
      </c>
      <c r="C85" s="31" t="s">
        <v>39</v>
      </c>
      <c r="D85" s="31">
        <v>0</v>
      </c>
      <c r="E85" s="49">
        <f>SUM(E86)</f>
        <v>0</v>
      </c>
      <c r="F85" s="49">
        <f>SUM(F86)</f>
        <v>0</v>
      </c>
      <c r="G85" s="54" t="e">
        <f t="shared" si="3"/>
        <v>#DIV/0!</v>
      </c>
      <c r="H85" s="55">
        <f t="shared" si="4"/>
        <v>0</v>
      </c>
    </row>
    <row r="86" spans="1:8" ht="24" hidden="1">
      <c r="A86" s="8" t="s">
        <v>93</v>
      </c>
      <c r="B86" s="32" t="s">
        <v>340</v>
      </c>
      <c r="C86" s="32" t="s">
        <v>66</v>
      </c>
      <c r="D86" s="32">
        <v>0</v>
      </c>
      <c r="E86" s="53">
        <f>SUM(E87)</f>
        <v>0</v>
      </c>
      <c r="F86" s="53">
        <f>SUM(F87)</f>
        <v>0</v>
      </c>
      <c r="G86" s="52" t="e">
        <f t="shared" si="3"/>
        <v>#DIV/0!</v>
      </c>
      <c r="H86" s="51">
        <f t="shared" si="4"/>
        <v>0</v>
      </c>
    </row>
    <row r="87" spans="1:8" ht="24" hidden="1">
      <c r="A87" s="8" t="s">
        <v>48</v>
      </c>
      <c r="B87" s="32" t="s">
        <v>340</v>
      </c>
      <c r="C87" s="32" t="s">
        <v>49</v>
      </c>
      <c r="D87" s="32">
        <v>0</v>
      </c>
      <c r="E87" s="51"/>
      <c r="F87" s="51"/>
      <c r="G87" s="52" t="e">
        <f t="shared" si="3"/>
        <v>#DIV/0!</v>
      </c>
      <c r="H87" s="51">
        <f t="shared" si="4"/>
        <v>0</v>
      </c>
    </row>
    <row r="88" spans="1:9" ht="54" customHeight="1">
      <c r="A88" s="7" t="s">
        <v>373</v>
      </c>
      <c r="B88" s="31" t="s">
        <v>200</v>
      </c>
      <c r="C88" s="31" t="s">
        <v>39</v>
      </c>
      <c r="D88" s="31">
        <v>243.873</v>
      </c>
      <c r="E88" s="49">
        <f>E89</f>
        <v>396.70536999999996</v>
      </c>
      <c r="F88" s="49">
        <f>F89</f>
        <v>373.0824</v>
      </c>
      <c r="G88" s="50">
        <f t="shared" si="3"/>
        <v>94.04521042908999</v>
      </c>
      <c r="H88" s="49">
        <f t="shared" si="4"/>
        <v>23.622969999999953</v>
      </c>
      <c r="I88" s="67"/>
    </row>
    <row r="89" spans="1:8" ht="29.25" customHeight="1">
      <c r="A89" s="8" t="s">
        <v>262</v>
      </c>
      <c r="B89" s="32" t="s">
        <v>201</v>
      </c>
      <c r="C89" s="32" t="s">
        <v>39</v>
      </c>
      <c r="D89" s="32">
        <v>243.873</v>
      </c>
      <c r="E89" s="53">
        <f>E90</f>
        <v>396.70536999999996</v>
      </c>
      <c r="F89" s="53">
        <f>F90</f>
        <v>373.0824</v>
      </c>
      <c r="G89" s="56">
        <f t="shared" si="3"/>
        <v>94.04521042908999</v>
      </c>
      <c r="H89" s="53">
        <f t="shared" si="4"/>
        <v>23.622969999999953</v>
      </c>
    </row>
    <row r="90" spans="1:8" ht="18.75" customHeight="1">
      <c r="A90" s="8" t="s">
        <v>31</v>
      </c>
      <c r="B90" s="32" t="s">
        <v>202</v>
      </c>
      <c r="C90" s="32" t="s">
        <v>39</v>
      </c>
      <c r="D90" s="32">
        <v>243.873</v>
      </c>
      <c r="E90" s="53">
        <f>E91+E93</f>
        <v>396.70536999999996</v>
      </c>
      <c r="F90" s="53">
        <f>F91+F93</f>
        <v>373.0824</v>
      </c>
      <c r="G90" s="56">
        <f t="shared" si="3"/>
        <v>94.04521042908999</v>
      </c>
      <c r="H90" s="53">
        <f t="shared" si="4"/>
        <v>23.622969999999953</v>
      </c>
    </row>
    <row r="91" spans="1:8" ht="17.25" customHeight="1">
      <c r="A91" s="8" t="s">
        <v>67</v>
      </c>
      <c r="B91" s="32" t="s">
        <v>202</v>
      </c>
      <c r="C91" s="32" t="s">
        <v>68</v>
      </c>
      <c r="D91" s="32">
        <v>0</v>
      </c>
      <c r="E91" s="53">
        <f>E92</f>
        <v>0</v>
      </c>
      <c r="F91" s="53">
        <f>F92</f>
        <v>0</v>
      </c>
      <c r="G91" s="56" t="e">
        <f t="shared" si="3"/>
        <v>#DIV/0!</v>
      </c>
      <c r="H91" s="53">
        <f t="shared" si="4"/>
        <v>0</v>
      </c>
    </row>
    <row r="92" spans="1:8" ht="16.5" customHeight="1">
      <c r="A92" s="72" t="s">
        <v>182</v>
      </c>
      <c r="B92" s="32" t="s">
        <v>202</v>
      </c>
      <c r="C92" s="32" t="s">
        <v>183</v>
      </c>
      <c r="D92" s="32">
        <v>0</v>
      </c>
      <c r="E92" s="53">
        <v>0</v>
      </c>
      <c r="F92" s="53">
        <v>0</v>
      </c>
      <c r="G92" s="56" t="e">
        <f t="shared" si="3"/>
        <v>#DIV/0!</v>
      </c>
      <c r="H92" s="53">
        <f t="shared" si="4"/>
        <v>0</v>
      </c>
    </row>
    <row r="93" spans="1:8" ht="24">
      <c r="A93" s="8" t="s">
        <v>93</v>
      </c>
      <c r="B93" s="32" t="s">
        <v>202</v>
      </c>
      <c r="C93" s="32" t="s">
        <v>66</v>
      </c>
      <c r="D93" s="32">
        <v>243.873</v>
      </c>
      <c r="E93" s="53">
        <f>E94</f>
        <v>396.70536999999996</v>
      </c>
      <c r="F93" s="53">
        <f>F94</f>
        <v>373.0824</v>
      </c>
      <c r="G93" s="56">
        <f t="shared" si="3"/>
        <v>94.04521042908999</v>
      </c>
      <c r="H93" s="53">
        <f t="shared" si="4"/>
        <v>23.622969999999953</v>
      </c>
    </row>
    <row r="94" spans="1:8" ht="24">
      <c r="A94" s="8" t="s">
        <v>48</v>
      </c>
      <c r="B94" s="32" t="s">
        <v>202</v>
      </c>
      <c r="C94" s="32" t="s">
        <v>49</v>
      </c>
      <c r="D94" s="32">
        <v>243.873</v>
      </c>
      <c r="E94" s="53">
        <f>84.10667+27.41+285.1887</f>
        <v>396.70536999999996</v>
      </c>
      <c r="F94" s="53">
        <f>60.4837+27.41+285.1887</f>
        <v>373.0824</v>
      </c>
      <c r="G94" s="56">
        <f t="shared" si="3"/>
        <v>94.04521042908999</v>
      </c>
      <c r="H94" s="53">
        <f t="shared" si="4"/>
        <v>23.622969999999953</v>
      </c>
    </row>
    <row r="95" spans="1:8" ht="26.25" customHeight="1">
      <c r="A95" s="7" t="s">
        <v>374</v>
      </c>
      <c r="B95" s="31" t="s">
        <v>102</v>
      </c>
      <c r="C95" s="31" t="s">
        <v>39</v>
      </c>
      <c r="D95" s="31">
        <v>585.85982</v>
      </c>
      <c r="E95" s="49">
        <f>E96</f>
        <v>520.55339</v>
      </c>
      <c r="F95" s="49">
        <f>F96</f>
        <v>511.93739</v>
      </c>
      <c r="G95" s="50">
        <f t="shared" si="3"/>
        <v>98.3448383651867</v>
      </c>
      <c r="H95" s="49">
        <f t="shared" si="4"/>
        <v>8.616000000000042</v>
      </c>
    </row>
    <row r="96" spans="1:8" ht="29.25" customHeight="1">
      <c r="A96" s="8" t="s">
        <v>3</v>
      </c>
      <c r="B96" s="32" t="s">
        <v>103</v>
      </c>
      <c r="C96" s="32" t="s">
        <v>39</v>
      </c>
      <c r="D96" s="32">
        <v>585.85982</v>
      </c>
      <c r="E96" s="53">
        <f>E97</f>
        <v>520.55339</v>
      </c>
      <c r="F96" s="53">
        <f>F97</f>
        <v>511.93739</v>
      </c>
      <c r="G96" s="52">
        <f t="shared" si="3"/>
        <v>98.3448383651867</v>
      </c>
      <c r="H96" s="51">
        <f t="shared" si="4"/>
        <v>8.616000000000042</v>
      </c>
    </row>
    <row r="97" spans="1:8" ht="17.25" customHeight="1">
      <c r="A97" s="8" t="s">
        <v>104</v>
      </c>
      <c r="B97" s="32" t="s">
        <v>105</v>
      </c>
      <c r="C97" s="32" t="s">
        <v>39</v>
      </c>
      <c r="D97" s="32">
        <v>585.85982</v>
      </c>
      <c r="E97" s="53">
        <f>E98+E100</f>
        <v>520.55339</v>
      </c>
      <c r="F97" s="53">
        <f>F98+F100</f>
        <v>511.93739</v>
      </c>
      <c r="G97" s="52">
        <f t="shared" si="3"/>
        <v>98.3448383651867</v>
      </c>
      <c r="H97" s="51">
        <f t="shared" si="4"/>
        <v>8.616000000000042</v>
      </c>
    </row>
    <row r="98" spans="1:8" ht="28.5" customHeight="1">
      <c r="A98" s="8" t="s">
        <v>93</v>
      </c>
      <c r="B98" s="32" t="s">
        <v>105</v>
      </c>
      <c r="C98" s="32" t="s">
        <v>66</v>
      </c>
      <c r="D98" s="32">
        <v>578.35982</v>
      </c>
      <c r="E98" s="53">
        <f>E99</f>
        <v>520.55339</v>
      </c>
      <c r="F98" s="53">
        <f>F99</f>
        <v>511.93739</v>
      </c>
      <c r="G98" s="52">
        <f t="shared" si="3"/>
        <v>98.3448383651867</v>
      </c>
      <c r="H98" s="51">
        <f t="shared" si="4"/>
        <v>8.616000000000042</v>
      </c>
    </row>
    <row r="99" spans="1:8" ht="24">
      <c r="A99" s="8" t="s">
        <v>48</v>
      </c>
      <c r="B99" s="32" t="s">
        <v>105</v>
      </c>
      <c r="C99" s="32" t="s">
        <v>49</v>
      </c>
      <c r="D99" s="32">
        <v>578.35982</v>
      </c>
      <c r="E99" s="51">
        <f>365.466+20+6.35+93.38499+35.3524</f>
        <v>520.55339</v>
      </c>
      <c r="F99" s="51">
        <f>357.186+20+6.35+93.04899+35.3524</f>
        <v>511.93739</v>
      </c>
      <c r="G99" s="52">
        <f t="shared" si="3"/>
        <v>98.3448383651867</v>
      </c>
      <c r="H99" s="51">
        <f t="shared" si="4"/>
        <v>8.616000000000042</v>
      </c>
    </row>
    <row r="100" spans="1:8" ht="13.5" customHeight="1">
      <c r="A100" s="8" t="s">
        <v>71</v>
      </c>
      <c r="B100" s="32" t="s">
        <v>105</v>
      </c>
      <c r="C100" s="32" t="s">
        <v>65</v>
      </c>
      <c r="D100" s="32">
        <v>7.5</v>
      </c>
      <c r="E100" s="53">
        <f>E101</f>
        <v>0</v>
      </c>
      <c r="F100" s="53">
        <f>F101</f>
        <v>0</v>
      </c>
      <c r="G100" s="52" t="e">
        <f t="shared" si="3"/>
        <v>#DIV/0!</v>
      </c>
      <c r="H100" s="51">
        <f t="shared" si="4"/>
        <v>0</v>
      </c>
    </row>
    <row r="101" spans="1:8" ht="26.25" customHeight="1">
      <c r="A101" s="8" t="s">
        <v>77</v>
      </c>
      <c r="B101" s="32" t="s">
        <v>105</v>
      </c>
      <c r="C101" s="32" t="s">
        <v>78</v>
      </c>
      <c r="D101" s="32">
        <v>7.5</v>
      </c>
      <c r="E101" s="51">
        <v>0</v>
      </c>
      <c r="F101" s="51">
        <v>0</v>
      </c>
      <c r="G101" s="52" t="e">
        <f t="shared" si="3"/>
        <v>#DIV/0!</v>
      </c>
      <c r="H101" s="51">
        <f t="shared" si="4"/>
        <v>0</v>
      </c>
    </row>
    <row r="102" spans="1:8" ht="29.25" customHeight="1">
      <c r="A102" s="28" t="s">
        <v>375</v>
      </c>
      <c r="B102" s="31" t="s">
        <v>115</v>
      </c>
      <c r="C102" s="31" t="s">
        <v>39</v>
      </c>
      <c r="D102" s="31">
        <v>132.90249</v>
      </c>
      <c r="E102" s="49">
        <f>E103+E113+E118+E125+E130</f>
        <v>178.70747</v>
      </c>
      <c r="F102" s="49">
        <f>F103+F113+F118+F125+F130</f>
        <v>173.70747</v>
      </c>
      <c r="G102" s="56">
        <f t="shared" si="3"/>
        <v>97.20213150575071</v>
      </c>
      <c r="H102" s="49">
        <f t="shared" si="4"/>
        <v>5</v>
      </c>
    </row>
    <row r="103" spans="1:8" ht="28.5" customHeight="1">
      <c r="A103" s="7" t="s">
        <v>24</v>
      </c>
      <c r="B103" s="31" t="s">
        <v>188</v>
      </c>
      <c r="C103" s="31" t="s">
        <v>39</v>
      </c>
      <c r="D103" s="31">
        <v>76.64979</v>
      </c>
      <c r="E103" s="49">
        <f>E104</f>
        <v>15</v>
      </c>
      <c r="F103" s="49">
        <f>F104</f>
        <v>15</v>
      </c>
      <c r="G103" s="56">
        <f t="shared" si="3"/>
        <v>100</v>
      </c>
      <c r="H103" s="49">
        <f t="shared" si="4"/>
        <v>0</v>
      </c>
    </row>
    <row r="104" spans="1:8" ht="19.5" customHeight="1">
      <c r="A104" s="8" t="s">
        <v>299</v>
      </c>
      <c r="B104" s="32" t="s">
        <v>189</v>
      </c>
      <c r="C104" s="32" t="s">
        <v>39</v>
      </c>
      <c r="D104" s="32">
        <v>76.64979</v>
      </c>
      <c r="E104" s="53">
        <f>SUM(E105)</f>
        <v>15</v>
      </c>
      <c r="F104" s="53">
        <f>SUM(F105)</f>
        <v>15</v>
      </c>
      <c r="G104" s="52">
        <f t="shared" si="3"/>
        <v>100</v>
      </c>
      <c r="H104" s="51">
        <f t="shared" si="4"/>
        <v>0</v>
      </c>
    </row>
    <row r="105" spans="1:8" ht="17.25" customHeight="1">
      <c r="A105" s="8" t="s">
        <v>25</v>
      </c>
      <c r="B105" s="32" t="s">
        <v>190</v>
      </c>
      <c r="C105" s="32" t="s">
        <v>39</v>
      </c>
      <c r="D105" s="32">
        <v>76.64979</v>
      </c>
      <c r="E105" s="53">
        <f>SUM(E106+E109)</f>
        <v>15</v>
      </c>
      <c r="F105" s="53">
        <f>SUM(F106+F109)</f>
        <v>15</v>
      </c>
      <c r="G105" s="52">
        <f t="shared" si="3"/>
        <v>100</v>
      </c>
      <c r="H105" s="51">
        <f t="shared" si="4"/>
        <v>0</v>
      </c>
    </row>
    <row r="106" spans="1:8" ht="29.25" customHeight="1">
      <c r="A106" s="8" t="s">
        <v>93</v>
      </c>
      <c r="B106" s="32" t="s">
        <v>190</v>
      </c>
      <c r="C106" s="32" t="s">
        <v>66</v>
      </c>
      <c r="D106" s="32">
        <v>61.64979</v>
      </c>
      <c r="E106" s="53">
        <f>E107</f>
        <v>0</v>
      </c>
      <c r="F106" s="53">
        <f>F107</f>
        <v>0</v>
      </c>
      <c r="G106" s="52" t="e">
        <f t="shared" si="3"/>
        <v>#DIV/0!</v>
      </c>
      <c r="H106" s="51">
        <f t="shared" si="4"/>
        <v>0</v>
      </c>
    </row>
    <row r="107" spans="1:8" ht="27" customHeight="1">
      <c r="A107" s="8" t="s">
        <v>48</v>
      </c>
      <c r="B107" s="32" t="s">
        <v>190</v>
      </c>
      <c r="C107" s="32" t="s">
        <v>49</v>
      </c>
      <c r="D107" s="32">
        <v>61.64979</v>
      </c>
      <c r="E107" s="51">
        <v>0</v>
      </c>
      <c r="F107" s="51">
        <v>0</v>
      </c>
      <c r="G107" s="52" t="e">
        <f t="shared" si="3"/>
        <v>#DIV/0!</v>
      </c>
      <c r="H107" s="51">
        <f t="shared" si="4"/>
        <v>0</v>
      </c>
    </row>
    <row r="108" spans="1:8" ht="17.25" customHeight="1">
      <c r="A108" s="8" t="s">
        <v>25</v>
      </c>
      <c r="B108" s="32" t="s">
        <v>190</v>
      </c>
      <c r="C108" s="32" t="s">
        <v>39</v>
      </c>
      <c r="D108" s="32">
        <v>15</v>
      </c>
      <c r="E108" s="53">
        <f>E110</f>
        <v>15</v>
      </c>
      <c r="F108" s="53">
        <f>F110</f>
        <v>15</v>
      </c>
      <c r="G108" s="52">
        <f t="shared" si="3"/>
        <v>100</v>
      </c>
      <c r="H108" s="51">
        <f t="shared" si="4"/>
        <v>0</v>
      </c>
    </row>
    <row r="109" spans="1:8" ht="20.25" customHeight="1">
      <c r="A109" s="8" t="s">
        <v>67</v>
      </c>
      <c r="B109" s="32" t="s">
        <v>190</v>
      </c>
      <c r="C109" s="32" t="s">
        <v>68</v>
      </c>
      <c r="D109" s="32">
        <v>15</v>
      </c>
      <c r="E109" s="53">
        <f>E110</f>
        <v>15</v>
      </c>
      <c r="F109" s="53">
        <f>F110</f>
        <v>15</v>
      </c>
      <c r="G109" s="52">
        <f t="shared" si="3"/>
        <v>100</v>
      </c>
      <c r="H109" s="51">
        <f t="shared" si="4"/>
        <v>0</v>
      </c>
    </row>
    <row r="110" spans="1:8" ht="12.75">
      <c r="A110" s="10" t="s">
        <v>23</v>
      </c>
      <c r="B110" s="32" t="s">
        <v>190</v>
      </c>
      <c r="C110" s="32" t="s">
        <v>26</v>
      </c>
      <c r="D110" s="32">
        <v>15</v>
      </c>
      <c r="E110" s="51">
        <v>15</v>
      </c>
      <c r="F110" s="51">
        <v>15</v>
      </c>
      <c r="G110" s="52">
        <f t="shared" si="3"/>
        <v>100</v>
      </c>
      <c r="H110" s="51">
        <f t="shared" si="4"/>
        <v>0</v>
      </c>
    </row>
    <row r="111" spans="1:8" ht="24" hidden="1">
      <c r="A111" s="8" t="s">
        <v>93</v>
      </c>
      <c r="B111" s="32" t="s">
        <v>190</v>
      </c>
      <c r="C111" s="32" t="s">
        <v>66</v>
      </c>
      <c r="D111" s="32">
        <v>0</v>
      </c>
      <c r="E111" s="53">
        <f>E112</f>
        <v>0</v>
      </c>
      <c r="F111" s="53">
        <f>F112</f>
        <v>0</v>
      </c>
      <c r="G111" s="52" t="e">
        <f t="shared" si="3"/>
        <v>#DIV/0!</v>
      </c>
      <c r="H111" s="51">
        <f t="shared" si="4"/>
        <v>0</v>
      </c>
    </row>
    <row r="112" spans="1:8" ht="21.75" customHeight="1" hidden="1">
      <c r="A112" s="8" t="s">
        <v>48</v>
      </c>
      <c r="B112" s="32" t="s">
        <v>190</v>
      </c>
      <c r="C112" s="32" t="s">
        <v>49</v>
      </c>
      <c r="D112" s="32">
        <v>0</v>
      </c>
      <c r="E112" s="51">
        <v>0</v>
      </c>
      <c r="F112" s="51">
        <v>0</v>
      </c>
      <c r="G112" s="52" t="e">
        <f t="shared" si="3"/>
        <v>#DIV/0!</v>
      </c>
      <c r="H112" s="51">
        <f t="shared" si="4"/>
        <v>0</v>
      </c>
    </row>
    <row r="113" spans="1:8" ht="18.75" customHeight="1">
      <c r="A113" s="7" t="s">
        <v>58</v>
      </c>
      <c r="B113" s="31" t="s">
        <v>191</v>
      </c>
      <c r="C113" s="31" t="s">
        <v>39</v>
      </c>
      <c r="D113" s="31">
        <v>20.2527</v>
      </c>
      <c r="E113" s="49">
        <f>E115</f>
        <v>29.35125</v>
      </c>
      <c r="F113" s="49">
        <f>F115</f>
        <v>29.35125</v>
      </c>
      <c r="G113" s="50">
        <f t="shared" si="3"/>
        <v>100</v>
      </c>
      <c r="H113" s="49">
        <f t="shared" si="4"/>
        <v>0</v>
      </c>
    </row>
    <row r="114" spans="1:8" ht="19.5" customHeight="1">
      <c r="A114" s="8" t="s">
        <v>192</v>
      </c>
      <c r="B114" s="32" t="s">
        <v>193</v>
      </c>
      <c r="C114" s="32" t="s">
        <v>39</v>
      </c>
      <c r="D114" s="32">
        <v>20.2527</v>
      </c>
      <c r="E114" s="53">
        <f>E115</f>
        <v>29.35125</v>
      </c>
      <c r="F114" s="53">
        <f>F115</f>
        <v>29.35125</v>
      </c>
      <c r="G114" s="56">
        <f t="shared" si="3"/>
        <v>100</v>
      </c>
      <c r="H114" s="53">
        <f t="shared" si="4"/>
        <v>0</v>
      </c>
    </row>
    <row r="115" spans="1:8" ht="19.5" customHeight="1">
      <c r="A115" s="8" t="s">
        <v>194</v>
      </c>
      <c r="B115" s="32" t="s">
        <v>195</v>
      </c>
      <c r="C115" s="32" t="s">
        <v>39</v>
      </c>
      <c r="D115" s="32">
        <v>20.2527</v>
      </c>
      <c r="E115" s="53">
        <f>E117</f>
        <v>29.35125</v>
      </c>
      <c r="F115" s="53">
        <f>F117</f>
        <v>29.35125</v>
      </c>
      <c r="G115" s="56">
        <f t="shared" si="3"/>
        <v>100</v>
      </c>
      <c r="H115" s="53">
        <f t="shared" si="4"/>
        <v>0</v>
      </c>
    </row>
    <row r="116" spans="1:8" ht="24">
      <c r="A116" s="8" t="s">
        <v>93</v>
      </c>
      <c r="B116" s="32" t="s">
        <v>195</v>
      </c>
      <c r="C116" s="32" t="s">
        <v>66</v>
      </c>
      <c r="D116" s="32">
        <v>20.2527</v>
      </c>
      <c r="E116" s="53">
        <f>E117</f>
        <v>29.35125</v>
      </c>
      <c r="F116" s="53">
        <f>F117</f>
        <v>29.35125</v>
      </c>
      <c r="G116" s="56">
        <f t="shared" si="3"/>
        <v>100</v>
      </c>
      <c r="H116" s="53">
        <f t="shared" si="4"/>
        <v>0</v>
      </c>
    </row>
    <row r="117" spans="1:8" ht="21.75" customHeight="1">
      <c r="A117" s="8" t="s">
        <v>48</v>
      </c>
      <c r="B117" s="32" t="s">
        <v>195</v>
      </c>
      <c r="C117" s="32" t="s">
        <v>49</v>
      </c>
      <c r="D117" s="32">
        <v>20.2527</v>
      </c>
      <c r="E117" s="53">
        <f>2.45+26.90125</f>
        <v>29.35125</v>
      </c>
      <c r="F117" s="53">
        <f>E117</f>
        <v>29.35125</v>
      </c>
      <c r="G117" s="56">
        <f t="shared" si="3"/>
        <v>100</v>
      </c>
      <c r="H117" s="53">
        <f t="shared" si="4"/>
        <v>0</v>
      </c>
    </row>
    <row r="118" spans="1:8" ht="20.25" customHeight="1">
      <c r="A118" s="7" t="s">
        <v>27</v>
      </c>
      <c r="B118" s="31" t="s">
        <v>196</v>
      </c>
      <c r="C118" s="31" t="s">
        <v>39</v>
      </c>
      <c r="D118" s="31">
        <v>36</v>
      </c>
      <c r="E118" s="49">
        <f>E119</f>
        <v>35</v>
      </c>
      <c r="F118" s="49">
        <f>F119</f>
        <v>30</v>
      </c>
      <c r="G118" s="50">
        <f t="shared" si="3"/>
        <v>85.71428571428571</v>
      </c>
      <c r="H118" s="49">
        <f t="shared" si="4"/>
        <v>5</v>
      </c>
    </row>
    <row r="119" spans="1:8" ht="21" customHeight="1">
      <c r="A119" s="8" t="s">
        <v>197</v>
      </c>
      <c r="B119" s="32" t="s">
        <v>198</v>
      </c>
      <c r="C119" s="32" t="s">
        <v>39</v>
      </c>
      <c r="D119" s="32">
        <v>36</v>
      </c>
      <c r="E119" s="53">
        <f>E120</f>
        <v>35</v>
      </c>
      <c r="F119" s="53">
        <f>F120</f>
        <v>30</v>
      </c>
      <c r="G119" s="52">
        <f t="shared" si="3"/>
        <v>85.71428571428571</v>
      </c>
      <c r="H119" s="51">
        <f t="shared" si="4"/>
        <v>5</v>
      </c>
    </row>
    <row r="120" spans="1:8" ht="27.75" customHeight="1">
      <c r="A120" s="8" t="s">
        <v>28</v>
      </c>
      <c r="B120" s="32" t="s">
        <v>199</v>
      </c>
      <c r="C120" s="32" t="s">
        <v>39</v>
      </c>
      <c r="D120" s="32">
        <v>36</v>
      </c>
      <c r="E120" s="53">
        <f>E122+E124</f>
        <v>35</v>
      </c>
      <c r="F120" s="53">
        <f>F122+F124</f>
        <v>30</v>
      </c>
      <c r="G120" s="52">
        <f t="shared" si="3"/>
        <v>85.71428571428571</v>
      </c>
      <c r="H120" s="51">
        <f t="shared" si="4"/>
        <v>5</v>
      </c>
    </row>
    <row r="121" spans="1:8" ht="12.75">
      <c r="A121" s="8" t="s">
        <v>67</v>
      </c>
      <c r="B121" s="32" t="s">
        <v>199</v>
      </c>
      <c r="C121" s="32" t="s">
        <v>68</v>
      </c>
      <c r="D121" s="32">
        <v>25</v>
      </c>
      <c r="E121" s="53">
        <f>E122</f>
        <v>30</v>
      </c>
      <c r="F121" s="53">
        <f>F122</f>
        <v>30</v>
      </c>
      <c r="G121" s="52">
        <f t="shared" si="3"/>
        <v>100</v>
      </c>
      <c r="H121" s="51">
        <f t="shared" si="4"/>
        <v>0</v>
      </c>
    </row>
    <row r="122" spans="1:8" ht="12.75">
      <c r="A122" s="42" t="s">
        <v>342</v>
      </c>
      <c r="B122" s="32" t="s">
        <v>199</v>
      </c>
      <c r="C122" s="32" t="s">
        <v>341</v>
      </c>
      <c r="D122" s="32">
        <v>25</v>
      </c>
      <c r="E122" s="51">
        <v>30</v>
      </c>
      <c r="F122" s="51">
        <v>30</v>
      </c>
      <c r="G122" s="52">
        <f t="shared" si="3"/>
        <v>100</v>
      </c>
      <c r="H122" s="51">
        <f t="shared" si="4"/>
        <v>0</v>
      </c>
    </row>
    <row r="123" spans="1:8" ht="29.25" customHeight="1">
      <c r="A123" s="8" t="s">
        <v>93</v>
      </c>
      <c r="B123" s="32" t="s">
        <v>199</v>
      </c>
      <c r="C123" s="32" t="s">
        <v>66</v>
      </c>
      <c r="D123" s="32">
        <v>11</v>
      </c>
      <c r="E123" s="53">
        <f>E124</f>
        <v>5</v>
      </c>
      <c r="F123" s="53">
        <f>F124</f>
        <v>0</v>
      </c>
      <c r="G123" s="52">
        <f t="shared" si="3"/>
        <v>0</v>
      </c>
      <c r="H123" s="51">
        <f t="shared" si="4"/>
        <v>5</v>
      </c>
    </row>
    <row r="124" spans="1:8" ht="28.5" customHeight="1">
      <c r="A124" s="8" t="s">
        <v>48</v>
      </c>
      <c r="B124" s="32" t="s">
        <v>199</v>
      </c>
      <c r="C124" s="32" t="s">
        <v>49</v>
      </c>
      <c r="D124" s="32">
        <v>11</v>
      </c>
      <c r="E124" s="51">
        <v>5</v>
      </c>
      <c r="F124" s="51">
        <v>0</v>
      </c>
      <c r="G124" s="52">
        <f t="shared" si="3"/>
        <v>0</v>
      </c>
      <c r="H124" s="51">
        <f t="shared" si="4"/>
        <v>5</v>
      </c>
    </row>
    <row r="125" spans="1:8" ht="24" hidden="1">
      <c r="A125" s="7" t="s">
        <v>7</v>
      </c>
      <c r="B125" s="32" t="s">
        <v>116</v>
      </c>
      <c r="C125" s="32" t="s">
        <v>39</v>
      </c>
      <c r="D125" s="32">
        <v>0</v>
      </c>
      <c r="E125" s="53">
        <f>E129</f>
        <v>0</v>
      </c>
      <c r="F125" s="53">
        <f>F129</f>
        <v>0</v>
      </c>
      <c r="G125" s="52" t="e">
        <f t="shared" si="3"/>
        <v>#DIV/0!</v>
      </c>
      <c r="H125" s="51">
        <f t="shared" si="4"/>
        <v>0</v>
      </c>
    </row>
    <row r="126" spans="1:8" ht="24" hidden="1">
      <c r="A126" s="8" t="s">
        <v>117</v>
      </c>
      <c r="B126" s="32" t="s">
        <v>118</v>
      </c>
      <c r="C126" s="32" t="s">
        <v>39</v>
      </c>
      <c r="D126" s="32">
        <v>0</v>
      </c>
      <c r="E126" s="53">
        <f aca="true" t="shared" si="5" ref="E126:F128">E127</f>
        <v>0</v>
      </c>
      <c r="F126" s="53">
        <f t="shared" si="5"/>
        <v>0</v>
      </c>
      <c r="G126" s="52" t="e">
        <f t="shared" si="3"/>
        <v>#DIV/0!</v>
      </c>
      <c r="H126" s="51">
        <f t="shared" si="4"/>
        <v>0</v>
      </c>
    </row>
    <row r="127" spans="1:8" ht="12.75" hidden="1">
      <c r="A127" s="8" t="s">
        <v>53</v>
      </c>
      <c r="B127" s="32" t="s">
        <v>119</v>
      </c>
      <c r="C127" s="32" t="s">
        <v>39</v>
      </c>
      <c r="D127" s="32">
        <v>0</v>
      </c>
      <c r="E127" s="53">
        <f t="shared" si="5"/>
        <v>0</v>
      </c>
      <c r="F127" s="53">
        <f t="shared" si="5"/>
        <v>0</v>
      </c>
      <c r="G127" s="52" t="e">
        <f t="shared" si="3"/>
        <v>#DIV/0!</v>
      </c>
      <c r="H127" s="51">
        <f t="shared" si="4"/>
        <v>0</v>
      </c>
    </row>
    <row r="128" spans="1:8" ht="43.5" customHeight="1" hidden="1">
      <c r="A128" s="8" t="s">
        <v>71</v>
      </c>
      <c r="B128" s="32" t="s">
        <v>119</v>
      </c>
      <c r="C128" s="32" t="s">
        <v>65</v>
      </c>
      <c r="D128" s="32">
        <v>0</v>
      </c>
      <c r="E128" s="53">
        <f t="shared" si="5"/>
        <v>0</v>
      </c>
      <c r="F128" s="53">
        <f t="shared" si="5"/>
        <v>0</v>
      </c>
      <c r="G128" s="52" t="e">
        <f t="shared" si="3"/>
        <v>#DIV/0!</v>
      </c>
      <c r="H128" s="51">
        <f t="shared" si="4"/>
        <v>0</v>
      </c>
    </row>
    <row r="129" spans="1:8" ht="30" customHeight="1" hidden="1">
      <c r="A129" s="8" t="s">
        <v>8</v>
      </c>
      <c r="B129" s="32" t="s">
        <v>119</v>
      </c>
      <c r="C129" s="32" t="s">
        <v>2</v>
      </c>
      <c r="D129" s="32">
        <v>0</v>
      </c>
      <c r="E129" s="51">
        <v>0</v>
      </c>
      <c r="F129" s="51">
        <v>0</v>
      </c>
      <c r="G129" s="52" t="e">
        <f t="shared" si="3"/>
        <v>#DIV/0!</v>
      </c>
      <c r="H129" s="51">
        <f t="shared" si="4"/>
        <v>0</v>
      </c>
    </row>
    <row r="130" spans="1:8" ht="30" customHeight="1">
      <c r="A130" s="7" t="s">
        <v>22</v>
      </c>
      <c r="B130" s="31" t="s">
        <v>184</v>
      </c>
      <c r="C130" s="31" t="s">
        <v>39</v>
      </c>
      <c r="D130" s="31">
        <v>0</v>
      </c>
      <c r="E130" s="49">
        <f>E134</f>
        <v>99.35622</v>
      </c>
      <c r="F130" s="49">
        <f>F134</f>
        <v>99.35622</v>
      </c>
      <c r="G130" s="50">
        <f t="shared" si="3"/>
        <v>100</v>
      </c>
      <c r="H130" s="49">
        <f t="shared" si="4"/>
        <v>0</v>
      </c>
    </row>
    <row r="131" spans="1:8" ht="24">
      <c r="A131" s="8" t="s">
        <v>185</v>
      </c>
      <c r="B131" s="32" t="s">
        <v>186</v>
      </c>
      <c r="C131" s="32" t="s">
        <v>39</v>
      </c>
      <c r="D131" s="32">
        <v>0</v>
      </c>
      <c r="E131" s="53">
        <f>E132</f>
        <v>99.35622</v>
      </c>
      <c r="F131" s="53">
        <f>F132</f>
        <v>99.35622</v>
      </c>
      <c r="G131" s="52">
        <f t="shared" si="3"/>
        <v>100</v>
      </c>
      <c r="H131" s="51">
        <f t="shared" si="4"/>
        <v>0</v>
      </c>
    </row>
    <row r="132" spans="1:8" ht="15" customHeight="1">
      <c r="A132" s="8" t="s">
        <v>57</v>
      </c>
      <c r="B132" s="32" t="s">
        <v>187</v>
      </c>
      <c r="C132" s="32" t="s">
        <v>39</v>
      </c>
      <c r="D132" s="32">
        <v>0</v>
      </c>
      <c r="E132" s="53">
        <f>E134</f>
        <v>99.35622</v>
      </c>
      <c r="F132" s="53">
        <f>F134</f>
        <v>99.35622</v>
      </c>
      <c r="G132" s="52">
        <f t="shared" si="3"/>
        <v>100</v>
      </c>
      <c r="H132" s="51">
        <f t="shared" si="4"/>
        <v>0</v>
      </c>
    </row>
    <row r="133" spans="1:8" ht="18" customHeight="1">
      <c r="A133" s="8" t="s">
        <v>67</v>
      </c>
      <c r="B133" s="32" t="s">
        <v>187</v>
      </c>
      <c r="C133" s="32" t="s">
        <v>68</v>
      </c>
      <c r="D133" s="32">
        <v>0</v>
      </c>
      <c r="E133" s="53">
        <f>E134</f>
        <v>99.35622</v>
      </c>
      <c r="F133" s="53">
        <f>F134</f>
        <v>99.35622</v>
      </c>
      <c r="G133" s="52">
        <f t="shared" si="3"/>
        <v>100</v>
      </c>
      <c r="H133" s="51">
        <f t="shared" si="4"/>
        <v>0</v>
      </c>
    </row>
    <row r="134" spans="1:8" ht="18.75" customHeight="1">
      <c r="A134" s="8" t="s">
        <v>76</v>
      </c>
      <c r="B134" s="32" t="s">
        <v>187</v>
      </c>
      <c r="C134" s="32" t="s">
        <v>75</v>
      </c>
      <c r="D134" s="32">
        <v>0</v>
      </c>
      <c r="E134" s="51">
        <v>99.35622</v>
      </c>
      <c r="F134" s="51">
        <v>99.35622</v>
      </c>
      <c r="G134" s="52">
        <f t="shared" si="3"/>
        <v>100</v>
      </c>
      <c r="H134" s="51">
        <f t="shared" si="4"/>
        <v>0</v>
      </c>
    </row>
    <row r="135" spans="1:8" ht="30.75" customHeight="1">
      <c r="A135" s="28" t="s">
        <v>376</v>
      </c>
      <c r="B135" s="31" t="s">
        <v>173</v>
      </c>
      <c r="C135" s="31" t="s">
        <v>39</v>
      </c>
      <c r="D135" s="31">
        <v>80114.93099000001</v>
      </c>
      <c r="E135" s="49">
        <f>E146+E157+E136</f>
        <v>20048.78233</v>
      </c>
      <c r="F135" s="49">
        <f>F146+F157+F136</f>
        <v>19775.13716</v>
      </c>
      <c r="G135" s="50">
        <f t="shared" si="3"/>
        <v>98.63510329208108</v>
      </c>
      <c r="H135" s="49">
        <f t="shared" si="4"/>
        <v>273.6451699999998</v>
      </c>
    </row>
    <row r="136" spans="1:8" ht="78" customHeight="1">
      <c r="A136" s="14" t="s">
        <v>404</v>
      </c>
      <c r="B136" s="31" t="s">
        <v>405</v>
      </c>
      <c r="C136" s="31" t="s">
        <v>39</v>
      </c>
      <c r="D136" s="31">
        <v>0</v>
      </c>
      <c r="E136" s="49">
        <f>E137+E140</f>
        <v>727.995</v>
      </c>
      <c r="F136" s="49">
        <f>F137+F140</f>
        <v>727.995</v>
      </c>
      <c r="G136" s="50">
        <f>F136*100/E136</f>
        <v>100</v>
      </c>
      <c r="H136" s="49">
        <f>E136-F136</f>
        <v>0</v>
      </c>
    </row>
    <row r="137" spans="1:8" ht="53.25" customHeight="1" hidden="1">
      <c r="A137" s="8" t="s">
        <v>329</v>
      </c>
      <c r="B137" s="32" t="s">
        <v>317</v>
      </c>
      <c r="C137" s="32" t="s">
        <v>39</v>
      </c>
      <c r="D137" s="32">
        <v>0</v>
      </c>
      <c r="E137" s="53">
        <f>SUM(E138)</f>
        <v>0</v>
      </c>
      <c r="F137" s="53">
        <f>SUM(F138)</f>
        <v>0</v>
      </c>
      <c r="G137" s="52" t="e">
        <f t="shared" si="3"/>
        <v>#DIV/0!</v>
      </c>
      <c r="H137" s="51">
        <f t="shared" si="4"/>
        <v>0</v>
      </c>
    </row>
    <row r="138" spans="1:8" ht="28.5" customHeight="1" hidden="1">
      <c r="A138" s="8" t="s">
        <v>93</v>
      </c>
      <c r="B138" s="32" t="s">
        <v>317</v>
      </c>
      <c r="C138" s="32" t="s">
        <v>66</v>
      </c>
      <c r="D138" s="32">
        <v>0</v>
      </c>
      <c r="E138" s="53">
        <f>SUM(E139)</f>
        <v>0</v>
      </c>
      <c r="F138" s="53">
        <f>SUM(F139)</f>
        <v>0</v>
      </c>
      <c r="G138" s="52" t="e">
        <f t="shared" si="3"/>
        <v>#DIV/0!</v>
      </c>
      <c r="H138" s="51">
        <f t="shared" si="4"/>
        <v>0</v>
      </c>
    </row>
    <row r="139" spans="1:8" ht="48.75" customHeight="1" hidden="1">
      <c r="A139" s="8" t="s">
        <v>48</v>
      </c>
      <c r="B139" s="32" t="s">
        <v>317</v>
      </c>
      <c r="C139" s="32" t="s">
        <v>49</v>
      </c>
      <c r="D139" s="32">
        <v>0</v>
      </c>
      <c r="E139" s="53">
        <v>0</v>
      </c>
      <c r="F139" s="53">
        <v>0</v>
      </c>
      <c r="G139" s="52" t="e">
        <f t="shared" si="3"/>
        <v>#DIV/0!</v>
      </c>
      <c r="H139" s="51">
        <f t="shared" si="4"/>
        <v>0</v>
      </c>
    </row>
    <row r="140" spans="1:8" ht="55.5" customHeight="1">
      <c r="A140" s="8" t="s">
        <v>330</v>
      </c>
      <c r="B140" s="32" t="s">
        <v>403</v>
      </c>
      <c r="C140" s="32" t="s">
        <v>39</v>
      </c>
      <c r="D140" s="32">
        <v>0</v>
      </c>
      <c r="E140" s="53">
        <f>SUM(E141)</f>
        <v>727.995</v>
      </c>
      <c r="F140" s="53">
        <f>SUM(F141)</f>
        <v>727.995</v>
      </c>
      <c r="G140" s="52">
        <f t="shared" si="3"/>
        <v>100</v>
      </c>
      <c r="H140" s="51">
        <f t="shared" si="4"/>
        <v>0</v>
      </c>
    </row>
    <row r="141" spans="1:8" ht="28.5" customHeight="1">
      <c r="A141" s="8" t="s">
        <v>93</v>
      </c>
      <c r="B141" s="32" t="s">
        <v>403</v>
      </c>
      <c r="C141" s="32" t="s">
        <v>66</v>
      </c>
      <c r="D141" s="32">
        <v>0</v>
      </c>
      <c r="E141" s="53">
        <f>SUM(E142)</f>
        <v>727.995</v>
      </c>
      <c r="F141" s="53">
        <f>SUM(F142)</f>
        <v>727.995</v>
      </c>
      <c r="G141" s="52">
        <f t="shared" si="3"/>
        <v>100</v>
      </c>
      <c r="H141" s="51">
        <f t="shared" si="4"/>
        <v>0</v>
      </c>
    </row>
    <row r="142" spans="1:8" ht="29.25" customHeight="1">
      <c r="A142" s="8" t="s">
        <v>48</v>
      </c>
      <c r="B142" s="32" t="s">
        <v>403</v>
      </c>
      <c r="C142" s="32" t="s">
        <v>49</v>
      </c>
      <c r="D142" s="32">
        <v>0</v>
      </c>
      <c r="E142" s="53">
        <f>677.03535+50.95965</f>
        <v>727.995</v>
      </c>
      <c r="F142" s="53">
        <f>E142</f>
        <v>727.995</v>
      </c>
      <c r="G142" s="52">
        <f t="shared" si="3"/>
        <v>100</v>
      </c>
      <c r="H142" s="51">
        <f t="shared" si="4"/>
        <v>0</v>
      </c>
    </row>
    <row r="143" spans="1:9" s="21" customFormat="1" ht="24" customHeight="1">
      <c r="A143" s="7" t="s">
        <v>407</v>
      </c>
      <c r="B143" s="31" t="s">
        <v>406</v>
      </c>
      <c r="C143" s="31" t="s">
        <v>39</v>
      </c>
      <c r="D143" s="31" t="s">
        <v>400</v>
      </c>
      <c r="E143" s="49">
        <f>E144</f>
        <v>249.9</v>
      </c>
      <c r="F143" s="49">
        <f>F144</f>
        <v>249.9</v>
      </c>
      <c r="G143" s="54">
        <f>F143*100/E143</f>
        <v>100</v>
      </c>
      <c r="H143" s="55">
        <f>E143-F143</f>
        <v>0</v>
      </c>
      <c r="I143" s="69"/>
    </row>
    <row r="144" spans="1:8" ht="24" customHeight="1">
      <c r="A144" s="8" t="s">
        <v>93</v>
      </c>
      <c r="B144" s="32" t="s">
        <v>406</v>
      </c>
      <c r="C144" s="32" t="s">
        <v>66</v>
      </c>
      <c r="D144" s="32" t="s">
        <v>400</v>
      </c>
      <c r="E144" s="53">
        <f>E145</f>
        <v>249.9</v>
      </c>
      <c r="F144" s="53">
        <f>F145</f>
        <v>249.9</v>
      </c>
      <c r="G144" s="52">
        <f>F144*100/E144</f>
        <v>100</v>
      </c>
      <c r="H144" s="51">
        <f>E144-F144</f>
        <v>0</v>
      </c>
    </row>
    <row r="145" spans="1:8" ht="24" customHeight="1">
      <c r="A145" s="8" t="s">
        <v>48</v>
      </c>
      <c r="B145" s="32" t="s">
        <v>406</v>
      </c>
      <c r="C145" s="32" t="s">
        <v>49</v>
      </c>
      <c r="D145" s="32" t="s">
        <v>400</v>
      </c>
      <c r="E145" s="53">
        <v>249.9</v>
      </c>
      <c r="F145" s="53">
        <v>249.9</v>
      </c>
      <c r="G145" s="52">
        <f>F145*100/E145</f>
        <v>100</v>
      </c>
      <c r="H145" s="51">
        <f>E145-F145</f>
        <v>0</v>
      </c>
    </row>
    <row r="146" spans="1:8" ht="24" customHeight="1">
      <c r="A146" s="7" t="s">
        <v>174</v>
      </c>
      <c r="B146" s="31" t="s">
        <v>175</v>
      </c>
      <c r="C146" s="31" t="s">
        <v>39</v>
      </c>
      <c r="D146" s="31">
        <v>2390.7899899999998</v>
      </c>
      <c r="E146" s="49">
        <f>E147+E152+E143</f>
        <v>1623.26647</v>
      </c>
      <c r="F146" s="49">
        <f>F147+F152+F143</f>
        <v>1349.6213</v>
      </c>
      <c r="G146" s="54">
        <f>F146*100/E146</f>
        <v>83.14231365845929</v>
      </c>
      <c r="H146" s="55">
        <f>E146-F146</f>
        <v>273.64517</v>
      </c>
    </row>
    <row r="147" spans="1:8" ht="15.75" customHeight="1">
      <c r="A147" s="8" t="s">
        <v>79</v>
      </c>
      <c r="B147" s="32" t="s">
        <v>176</v>
      </c>
      <c r="C147" s="32" t="s">
        <v>39</v>
      </c>
      <c r="D147" s="32">
        <v>2390.7899899999998</v>
      </c>
      <c r="E147" s="53">
        <f>E148+E150+E155</f>
        <v>1373.36647</v>
      </c>
      <c r="F147" s="53">
        <f>F148+F150+F155</f>
        <v>1099.7213</v>
      </c>
      <c r="G147" s="52">
        <f t="shared" si="3"/>
        <v>80.0748615917498</v>
      </c>
      <c r="H147" s="51">
        <f t="shared" si="4"/>
        <v>273.64517</v>
      </c>
    </row>
    <row r="148" spans="1:8" ht="23.25" customHeight="1">
      <c r="A148" s="8" t="s">
        <v>93</v>
      </c>
      <c r="B148" s="32" t="s">
        <v>176</v>
      </c>
      <c r="C148" s="32" t="s">
        <v>66</v>
      </c>
      <c r="D148" s="32">
        <v>2140.79</v>
      </c>
      <c r="E148" s="53">
        <f>E149</f>
        <v>1373.36647</v>
      </c>
      <c r="F148" s="53">
        <f>F149</f>
        <v>1099.7213</v>
      </c>
      <c r="G148" s="52">
        <f t="shared" si="3"/>
        <v>80.0748615917498</v>
      </c>
      <c r="H148" s="51">
        <f t="shared" si="4"/>
        <v>273.64517</v>
      </c>
    </row>
    <row r="149" spans="1:9" ht="24">
      <c r="A149" s="8" t="s">
        <v>48</v>
      </c>
      <c r="B149" s="32" t="s">
        <v>176</v>
      </c>
      <c r="C149" s="32" t="s">
        <v>49</v>
      </c>
      <c r="D149" s="32">
        <v>2140.79</v>
      </c>
      <c r="E149" s="51">
        <v>1373.36647</v>
      </c>
      <c r="F149" s="51">
        <v>1099.7213</v>
      </c>
      <c r="G149" s="52">
        <f t="shared" si="3"/>
        <v>80.0748615917498</v>
      </c>
      <c r="H149" s="51">
        <f t="shared" si="4"/>
        <v>273.64517</v>
      </c>
      <c r="I149" s="67"/>
    </row>
    <row r="150" spans="1:8" ht="12.75" hidden="1">
      <c r="A150" s="11" t="s">
        <v>42</v>
      </c>
      <c r="B150" s="32" t="s">
        <v>176</v>
      </c>
      <c r="C150" s="32" t="s">
        <v>74</v>
      </c>
      <c r="D150" s="32">
        <v>0</v>
      </c>
      <c r="E150" s="53">
        <f>E151</f>
        <v>0</v>
      </c>
      <c r="F150" s="53">
        <f>F151</f>
        <v>0</v>
      </c>
      <c r="G150" s="52" t="e">
        <f t="shared" si="3"/>
        <v>#DIV/0!</v>
      </c>
      <c r="H150" s="51">
        <f t="shared" si="4"/>
        <v>0</v>
      </c>
    </row>
    <row r="151" spans="1:8" ht="12.75" hidden="1">
      <c r="A151" s="12" t="s">
        <v>45</v>
      </c>
      <c r="B151" s="32" t="s">
        <v>176</v>
      </c>
      <c r="C151" s="32" t="s">
        <v>6</v>
      </c>
      <c r="D151" s="32"/>
      <c r="E151" s="51"/>
      <c r="F151" s="51"/>
      <c r="G151" s="52" t="e">
        <f aca="true" t="shared" si="6" ref="G151:G230">F151*100/E151</f>
        <v>#DIV/0!</v>
      </c>
      <c r="H151" s="51">
        <f aca="true" t="shared" si="7" ref="H151:H230">E151-F151</f>
        <v>0</v>
      </c>
    </row>
    <row r="152" spans="1:8" ht="24" hidden="1">
      <c r="A152" s="8" t="s">
        <v>239</v>
      </c>
      <c r="B152" s="32" t="s">
        <v>238</v>
      </c>
      <c r="C152" s="32" t="s">
        <v>39</v>
      </c>
      <c r="D152" s="32">
        <v>0</v>
      </c>
      <c r="E152" s="53">
        <f>E153</f>
        <v>0</v>
      </c>
      <c r="F152" s="53">
        <f>F153</f>
        <v>0</v>
      </c>
      <c r="G152" s="52" t="e">
        <f t="shared" si="6"/>
        <v>#DIV/0!</v>
      </c>
      <c r="H152" s="51">
        <f t="shared" si="7"/>
        <v>0</v>
      </c>
    </row>
    <row r="153" spans="1:8" ht="12.75" hidden="1">
      <c r="A153" s="11" t="s">
        <v>42</v>
      </c>
      <c r="B153" s="32" t="s">
        <v>238</v>
      </c>
      <c r="C153" s="32" t="s">
        <v>74</v>
      </c>
      <c r="D153" s="32">
        <v>0</v>
      </c>
      <c r="E153" s="53">
        <f>E154</f>
        <v>0</v>
      </c>
      <c r="F153" s="53">
        <f>F154</f>
        <v>0</v>
      </c>
      <c r="G153" s="52" t="e">
        <f t="shared" si="6"/>
        <v>#DIV/0!</v>
      </c>
      <c r="H153" s="51">
        <f t="shared" si="7"/>
        <v>0</v>
      </c>
    </row>
    <row r="154" spans="1:8" ht="0.75" customHeight="1">
      <c r="A154" s="12" t="s">
        <v>45</v>
      </c>
      <c r="B154" s="32" t="s">
        <v>238</v>
      </c>
      <c r="C154" s="32" t="s">
        <v>6</v>
      </c>
      <c r="D154" s="32"/>
      <c r="E154" s="51"/>
      <c r="F154" s="51"/>
      <c r="G154" s="52" t="e">
        <f t="shared" si="6"/>
        <v>#DIV/0!</v>
      </c>
      <c r="H154" s="51">
        <f t="shared" si="7"/>
        <v>0</v>
      </c>
    </row>
    <row r="155" spans="1:8" ht="24">
      <c r="A155" s="23" t="s">
        <v>300</v>
      </c>
      <c r="B155" s="32" t="s">
        <v>176</v>
      </c>
      <c r="C155" s="32" t="s">
        <v>302</v>
      </c>
      <c r="D155" s="32">
        <v>249.99999</v>
      </c>
      <c r="E155" s="53">
        <f>SUM(E156)</f>
        <v>0</v>
      </c>
      <c r="F155" s="53">
        <f>SUM(F156)</f>
        <v>0</v>
      </c>
      <c r="G155" s="52" t="e">
        <f t="shared" si="6"/>
        <v>#DIV/0!</v>
      </c>
      <c r="H155" s="51">
        <f t="shared" si="7"/>
        <v>0</v>
      </c>
    </row>
    <row r="156" spans="1:9" s="21" customFormat="1" ht="12.75">
      <c r="A156" s="24" t="s">
        <v>301</v>
      </c>
      <c r="B156" s="32" t="s">
        <v>176</v>
      </c>
      <c r="C156" s="32" t="s">
        <v>303</v>
      </c>
      <c r="D156" s="32">
        <v>249.99999</v>
      </c>
      <c r="E156" s="51">
        <v>0</v>
      </c>
      <c r="F156" s="51">
        <v>0</v>
      </c>
      <c r="G156" s="52" t="e">
        <f t="shared" si="6"/>
        <v>#DIV/0!</v>
      </c>
      <c r="H156" s="51">
        <f t="shared" si="7"/>
        <v>0</v>
      </c>
      <c r="I156" s="69"/>
    </row>
    <row r="157" spans="1:8" ht="21.75" customHeight="1">
      <c r="A157" s="7" t="s">
        <v>275</v>
      </c>
      <c r="B157" s="31" t="s">
        <v>286</v>
      </c>
      <c r="C157" s="31" t="s">
        <v>39</v>
      </c>
      <c r="D157" s="31">
        <v>77724.141</v>
      </c>
      <c r="E157" s="49">
        <f>E158</f>
        <v>17697.52086</v>
      </c>
      <c r="F157" s="49">
        <f>F158</f>
        <v>17697.52086</v>
      </c>
      <c r="G157" s="50">
        <f t="shared" si="6"/>
        <v>100</v>
      </c>
      <c r="H157" s="49">
        <f t="shared" si="7"/>
        <v>0</v>
      </c>
    </row>
    <row r="158" spans="1:8" ht="16.5" customHeight="1">
      <c r="A158" s="8" t="s">
        <v>285</v>
      </c>
      <c r="B158" s="32" t="s">
        <v>283</v>
      </c>
      <c r="C158" s="32" t="s">
        <v>39</v>
      </c>
      <c r="D158" s="32">
        <v>77724.141</v>
      </c>
      <c r="E158" s="53">
        <f>E159+E162+E165</f>
        <v>17697.52086</v>
      </c>
      <c r="F158" s="53">
        <f>F159+F162+F165</f>
        <v>17697.52086</v>
      </c>
      <c r="G158" s="56">
        <f t="shared" si="6"/>
        <v>100</v>
      </c>
      <c r="H158" s="53">
        <f t="shared" si="7"/>
        <v>0</v>
      </c>
    </row>
    <row r="159" spans="1:8" ht="52.5" customHeight="1">
      <c r="A159" s="14" t="s">
        <v>343</v>
      </c>
      <c r="B159" s="39" t="s">
        <v>344</v>
      </c>
      <c r="C159" s="39" t="s">
        <v>39</v>
      </c>
      <c r="D159" s="39">
        <v>37000</v>
      </c>
      <c r="E159" s="60">
        <f>E160</f>
        <v>0</v>
      </c>
      <c r="F159" s="60">
        <f>F160</f>
        <v>0</v>
      </c>
      <c r="G159" s="56" t="e">
        <f t="shared" si="6"/>
        <v>#DIV/0!</v>
      </c>
      <c r="H159" s="53">
        <f t="shared" si="7"/>
        <v>0</v>
      </c>
    </row>
    <row r="160" spans="1:8" ht="25.5" customHeight="1">
      <c r="A160" s="14" t="s">
        <v>300</v>
      </c>
      <c r="B160" s="39" t="s">
        <v>344</v>
      </c>
      <c r="C160" s="39" t="s">
        <v>302</v>
      </c>
      <c r="D160" s="39">
        <v>37000</v>
      </c>
      <c r="E160" s="60">
        <f>E161</f>
        <v>0</v>
      </c>
      <c r="F160" s="60">
        <f>F161</f>
        <v>0</v>
      </c>
      <c r="G160" s="56" t="e">
        <f t="shared" si="6"/>
        <v>#DIV/0!</v>
      </c>
      <c r="H160" s="53">
        <f t="shared" si="7"/>
        <v>0</v>
      </c>
    </row>
    <row r="161" spans="1:8" ht="17.25" customHeight="1">
      <c r="A161" s="14" t="s">
        <v>315</v>
      </c>
      <c r="B161" s="39" t="s">
        <v>344</v>
      </c>
      <c r="C161" s="39" t="s">
        <v>303</v>
      </c>
      <c r="D161" s="39">
        <v>37000</v>
      </c>
      <c r="E161" s="60">
        <v>0</v>
      </c>
      <c r="F161" s="60">
        <v>0</v>
      </c>
      <c r="G161" s="56" t="e">
        <f t="shared" si="6"/>
        <v>#DIV/0!</v>
      </c>
      <c r="H161" s="53">
        <f t="shared" si="7"/>
        <v>0</v>
      </c>
    </row>
    <row r="162" spans="1:8" ht="41.25" customHeight="1">
      <c r="A162" s="42" t="s">
        <v>345</v>
      </c>
      <c r="B162" s="39" t="s">
        <v>308</v>
      </c>
      <c r="C162" s="39" t="s">
        <v>39</v>
      </c>
      <c r="D162" s="39">
        <v>25000</v>
      </c>
      <c r="E162" s="60">
        <f>E163</f>
        <v>0</v>
      </c>
      <c r="F162" s="60">
        <f>F163</f>
        <v>0</v>
      </c>
      <c r="G162" s="56" t="e">
        <f t="shared" si="6"/>
        <v>#DIV/0!</v>
      </c>
      <c r="H162" s="53">
        <f t="shared" si="7"/>
        <v>0</v>
      </c>
    </row>
    <row r="163" spans="1:8" ht="25.5" customHeight="1">
      <c r="A163" s="43" t="s">
        <v>300</v>
      </c>
      <c r="B163" s="39" t="s">
        <v>308</v>
      </c>
      <c r="C163" s="39" t="s">
        <v>302</v>
      </c>
      <c r="D163" s="39">
        <v>25000</v>
      </c>
      <c r="E163" s="60">
        <f>E164</f>
        <v>0</v>
      </c>
      <c r="F163" s="60">
        <f>F164</f>
        <v>0</v>
      </c>
      <c r="G163" s="56" t="e">
        <f t="shared" si="6"/>
        <v>#DIV/0!</v>
      </c>
      <c r="H163" s="53">
        <f t="shared" si="7"/>
        <v>0</v>
      </c>
    </row>
    <row r="164" spans="1:8" ht="25.5" customHeight="1">
      <c r="A164" s="42" t="s">
        <v>315</v>
      </c>
      <c r="B164" s="39" t="s">
        <v>308</v>
      </c>
      <c r="C164" s="39" t="s">
        <v>303</v>
      </c>
      <c r="D164" s="39">
        <v>25000</v>
      </c>
      <c r="E164" s="60">
        <v>0</v>
      </c>
      <c r="F164" s="60">
        <v>0</v>
      </c>
      <c r="G164" s="56" t="e">
        <f t="shared" si="6"/>
        <v>#DIV/0!</v>
      </c>
      <c r="H164" s="53">
        <f t="shared" si="7"/>
        <v>0</v>
      </c>
    </row>
    <row r="165" spans="1:8" ht="24">
      <c r="A165" s="8" t="s">
        <v>287</v>
      </c>
      <c r="B165" s="32" t="s">
        <v>284</v>
      </c>
      <c r="C165" s="32" t="s">
        <v>39</v>
      </c>
      <c r="D165" s="32">
        <v>15724.141</v>
      </c>
      <c r="E165" s="53">
        <f>SUM(E166)</f>
        <v>17697.52086</v>
      </c>
      <c r="F165" s="53">
        <f>SUM(F166)</f>
        <v>17697.52086</v>
      </c>
      <c r="G165" s="56">
        <f t="shared" si="6"/>
        <v>100</v>
      </c>
      <c r="H165" s="53">
        <f t="shared" si="7"/>
        <v>0</v>
      </c>
    </row>
    <row r="166" spans="1:8" ht="24">
      <c r="A166" s="8" t="s">
        <v>93</v>
      </c>
      <c r="B166" s="32" t="s">
        <v>284</v>
      </c>
      <c r="C166" s="32" t="s">
        <v>66</v>
      </c>
      <c r="D166" s="32">
        <v>15724.141</v>
      </c>
      <c r="E166" s="53">
        <f>SUM(E167)</f>
        <v>17697.52086</v>
      </c>
      <c r="F166" s="53">
        <f>SUM(F167)</f>
        <v>17697.52086</v>
      </c>
      <c r="G166" s="56">
        <f t="shared" si="6"/>
        <v>100</v>
      </c>
      <c r="H166" s="53">
        <f t="shared" si="7"/>
        <v>0</v>
      </c>
    </row>
    <row r="167" spans="1:8" ht="24">
      <c r="A167" s="8" t="s">
        <v>48</v>
      </c>
      <c r="B167" s="32" t="s">
        <v>284</v>
      </c>
      <c r="C167" s="32" t="s">
        <v>49</v>
      </c>
      <c r="D167" s="32">
        <v>15724.141</v>
      </c>
      <c r="E167" s="53">
        <v>17697.52086</v>
      </c>
      <c r="F167" s="53">
        <v>17697.52086</v>
      </c>
      <c r="G167" s="56">
        <f t="shared" si="6"/>
        <v>100</v>
      </c>
      <c r="H167" s="53">
        <f t="shared" si="7"/>
        <v>0</v>
      </c>
    </row>
    <row r="168" spans="1:8" ht="36" hidden="1">
      <c r="A168" s="16" t="s">
        <v>295</v>
      </c>
      <c r="B168" s="31" t="s">
        <v>288</v>
      </c>
      <c r="C168" s="31" t="s">
        <v>39</v>
      </c>
      <c r="D168" s="31">
        <v>0</v>
      </c>
      <c r="E168" s="49">
        <f aca="true" t="shared" si="8" ref="E168:F172">SUM(E169)</f>
        <v>0</v>
      </c>
      <c r="F168" s="49">
        <f t="shared" si="8"/>
        <v>0</v>
      </c>
      <c r="G168" s="50" t="e">
        <f t="shared" si="6"/>
        <v>#DIV/0!</v>
      </c>
      <c r="H168" s="49">
        <f t="shared" si="7"/>
        <v>0</v>
      </c>
    </row>
    <row r="169" spans="1:8" ht="17.25" customHeight="1" hidden="1">
      <c r="A169" s="5" t="s">
        <v>292</v>
      </c>
      <c r="B169" s="32" t="s">
        <v>289</v>
      </c>
      <c r="C169" s="32" t="s">
        <v>39</v>
      </c>
      <c r="D169" s="32">
        <v>0</v>
      </c>
      <c r="E169" s="53">
        <f t="shared" si="8"/>
        <v>0</v>
      </c>
      <c r="F169" s="53">
        <f t="shared" si="8"/>
        <v>0</v>
      </c>
      <c r="G169" s="52" t="e">
        <f t="shared" si="6"/>
        <v>#DIV/0!</v>
      </c>
      <c r="H169" s="51">
        <f t="shared" si="7"/>
        <v>0</v>
      </c>
    </row>
    <row r="170" spans="1:8" ht="24" customHeight="1" hidden="1">
      <c r="A170" s="8" t="s">
        <v>293</v>
      </c>
      <c r="B170" s="32" t="s">
        <v>290</v>
      </c>
      <c r="C170" s="32" t="s">
        <v>39</v>
      </c>
      <c r="D170" s="32">
        <v>0</v>
      </c>
      <c r="E170" s="53">
        <f t="shared" si="8"/>
        <v>0</v>
      </c>
      <c r="F170" s="53">
        <f t="shared" si="8"/>
        <v>0</v>
      </c>
      <c r="G170" s="52" t="e">
        <f t="shared" si="6"/>
        <v>#DIV/0!</v>
      </c>
      <c r="H170" s="51">
        <f t="shared" si="7"/>
        <v>0</v>
      </c>
    </row>
    <row r="171" spans="1:8" ht="23.25" customHeight="1" hidden="1">
      <c r="A171" s="8" t="s">
        <v>294</v>
      </c>
      <c r="B171" s="32" t="s">
        <v>291</v>
      </c>
      <c r="C171" s="32" t="s">
        <v>39</v>
      </c>
      <c r="D171" s="32">
        <v>0</v>
      </c>
      <c r="E171" s="53">
        <f t="shared" si="8"/>
        <v>0</v>
      </c>
      <c r="F171" s="53">
        <f t="shared" si="8"/>
        <v>0</v>
      </c>
      <c r="G171" s="52" t="e">
        <f t="shared" si="6"/>
        <v>#DIV/0!</v>
      </c>
      <c r="H171" s="51">
        <f t="shared" si="7"/>
        <v>0</v>
      </c>
    </row>
    <row r="172" spans="1:8" ht="29.25" customHeight="1" hidden="1">
      <c r="A172" s="8" t="s">
        <v>93</v>
      </c>
      <c r="B172" s="32" t="s">
        <v>291</v>
      </c>
      <c r="C172" s="32" t="s">
        <v>66</v>
      </c>
      <c r="D172" s="32">
        <v>0</v>
      </c>
      <c r="E172" s="53">
        <f t="shared" si="8"/>
        <v>0</v>
      </c>
      <c r="F172" s="53">
        <f t="shared" si="8"/>
        <v>0</v>
      </c>
      <c r="G172" s="52" t="e">
        <f t="shared" si="6"/>
        <v>#DIV/0!</v>
      </c>
      <c r="H172" s="51">
        <f t="shared" si="7"/>
        <v>0</v>
      </c>
    </row>
    <row r="173" spans="1:8" ht="24" hidden="1">
      <c r="A173" s="8" t="s">
        <v>48</v>
      </c>
      <c r="B173" s="32" t="s">
        <v>291</v>
      </c>
      <c r="C173" s="32" t="s">
        <v>49</v>
      </c>
      <c r="D173" s="32"/>
      <c r="E173" s="51"/>
      <c r="F173" s="51"/>
      <c r="G173" s="52" t="e">
        <f t="shared" si="6"/>
        <v>#DIV/0!</v>
      </c>
      <c r="H173" s="51">
        <f t="shared" si="7"/>
        <v>0</v>
      </c>
    </row>
    <row r="174" spans="1:9" s="2" customFormat="1" ht="0.75" customHeight="1">
      <c r="A174" s="12"/>
      <c r="B174" s="32"/>
      <c r="C174" s="32"/>
      <c r="D174" s="32"/>
      <c r="E174" s="51"/>
      <c r="F174" s="51"/>
      <c r="G174" s="52" t="e">
        <f t="shared" si="6"/>
        <v>#DIV/0!</v>
      </c>
      <c r="H174" s="51">
        <f t="shared" si="7"/>
        <v>0</v>
      </c>
      <c r="I174" s="70"/>
    </row>
    <row r="175" spans="1:9" s="2" customFormat="1" ht="31.5" customHeight="1">
      <c r="A175" s="28" t="s">
        <v>377</v>
      </c>
      <c r="B175" s="31" t="s">
        <v>125</v>
      </c>
      <c r="C175" s="31" t="s">
        <v>39</v>
      </c>
      <c r="D175" s="31">
        <v>38970.234469999996</v>
      </c>
      <c r="E175" s="49">
        <f>E176+E181+E198</f>
        <v>33764.095539999995</v>
      </c>
      <c r="F175" s="49">
        <f>F176+F181+F198</f>
        <v>26339.7195</v>
      </c>
      <c r="G175" s="50">
        <f t="shared" si="6"/>
        <v>78.01103236660254</v>
      </c>
      <c r="H175" s="49">
        <f t="shared" si="7"/>
        <v>7424.376039999996</v>
      </c>
      <c r="I175" s="70"/>
    </row>
    <row r="176" spans="1:9" s="2" customFormat="1" ht="12.75">
      <c r="A176" s="7" t="s">
        <v>11</v>
      </c>
      <c r="B176" s="31" t="s">
        <v>126</v>
      </c>
      <c r="C176" s="31" t="s">
        <v>39</v>
      </c>
      <c r="D176" s="31">
        <v>4191.899</v>
      </c>
      <c r="E176" s="49">
        <f>E177</f>
        <v>4383.83694</v>
      </c>
      <c r="F176" s="49">
        <f>F177</f>
        <v>4271.75047</v>
      </c>
      <c r="G176" s="50">
        <f t="shared" si="6"/>
        <v>97.44318797587394</v>
      </c>
      <c r="H176" s="49">
        <f t="shared" si="7"/>
        <v>112.08647000000019</v>
      </c>
      <c r="I176" s="70"/>
    </row>
    <row r="177" spans="1:9" s="2" customFormat="1" ht="24" customHeight="1">
      <c r="A177" s="8" t="s">
        <v>127</v>
      </c>
      <c r="B177" s="32" t="s">
        <v>128</v>
      </c>
      <c r="C177" s="32" t="s">
        <v>39</v>
      </c>
      <c r="D177" s="32">
        <v>4191.899</v>
      </c>
      <c r="E177" s="53">
        <f>E178</f>
        <v>4383.83694</v>
      </c>
      <c r="F177" s="53">
        <f>F178</f>
        <v>4271.75047</v>
      </c>
      <c r="G177" s="56">
        <f t="shared" si="6"/>
        <v>97.44318797587394</v>
      </c>
      <c r="H177" s="53">
        <f t="shared" si="7"/>
        <v>112.08647000000019</v>
      </c>
      <c r="I177" s="70"/>
    </row>
    <row r="178" spans="1:9" s="3" customFormat="1" ht="24" customHeight="1">
      <c r="A178" s="8" t="s">
        <v>54</v>
      </c>
      <c r="B178" s="32" t="s">
        <v>129</v>
      </c>
      <c r="C178" s="32" t="s">
        <v>39</v>
      </c>
      <c r="D178" s="32">
        <v>4191.899</v>
      </c>
      <c r="E178" s="53">
        <f>E180</f>
        <v>4383.83694</v>
      </c>
      <c r="F178" s="53">
        <f>F180</f>
        <v>4271.75047</v>
      </c>
      <c r="G178" s="56">
        <f t="shared" si="6"/>
        <v>97.44318797587394</v>
      </c>
      <c r="H178" s="53">
        <f t="shared" si="7"/>
        <v>112.08647000000019</v>
      </c>
      <c r="I178" s="71"/>
    </row>
    <row r="179" spans="1:9" s="3" customFormat="1" ht="23.25" customHeight="1">
      <c r="A179" s="8" t="s">
        <v>93</v>
      </c>
      <c r="B179" s="32" t="s">
        <v>129</v>
      </c>
      <c r="C179" s="32" t="s">
        <v>66</v>
      </c>
      <c r="D179" s="32">
        <v>4191.899</v>
      </c>
      <c r="E179" s="53">
        <f>E180</f>
        <v>4383.83694</v>
      </c>
      <c r="F179" s="53">
        <f>F180</f>
        <v>4271.75047</v>
      </c>
      <c r="G179" s="56">
        <f t="shared" si="6"/>
        <v>97.44318797587394</v>
      </c>
      <c r="H179" s="53">
        <f t="shared" si="7"/>
        <v>112.08647000000019</v>
      </c>
      <c r="I179" s="71"/>
    </row>
    <row r="180" spans="1:9" s="3" customFormat="1" ht="27" customHeight="1">
      <c r="A180" s="8" t="s">
        <v>48</v>
      </c>
      <c r="B180" s="32" t="s">
        <v>129</v>
      </c>
      <c r="C180" s="32" t="s">
        <v>49</v>
      </c>
      <c r="D180" s="32">
        <v>4191.899</v>
      </c>
      <c r="E180" s="53">
        <v>4383.83694</v>
      </c>
      <c r="F180" s="53">
        <v>4271.75047</v>
      </c>
      <c r="G180" s="56">
        <f t="shared" si="6"/>
        <v>97.44318797587394</v>
      </c>
      <c r="H180" s="53">
        <f t="shared" si="7"/>
        <v>112.08647000000019</v>
      </c>
      <c r="I180" s="71"/>
    </row>
    <row r="181" spans="1:9" s="3" customFormat="1" ht="15.75" customHeight="1">
      <c r="A181" s="7" t="s">
        <v>12</v>
      </c>
      <c r="B181" s="31" t="s">
        <v>130</v>
      </c>
      <c r="C181" s="31" t="s">
        <v>39</v>
      </c>
      <c r="D181" s="31">
        <v>5037.435469999999</v>
      </c>
      <c r="E181" s="49">
        <f>E182+E189</f>
        <v>7743.158599999999</v>
      </c>
      <c r="F181" s="49">
        <f>F182+F189</f>
        <v>7555.96903</v>
      </c>
      <c r="G181" s="50">
        <f t="shared" si="6"/>
        <v>97.58251664895513</v>
      </c>
      <c r="H181" s="49">
        <f t="shared" si="7"/>
        <v>187.18956999999864</v>
      </c>
      <c r="I181" s="71"/>
    </row>
    <row r="182" spans="1:9" s="3" customFormat="1" ht="15.75" customHeight="1">
      <c r="A182" s="8" t="s">
        <v>131</v>
      </c>
      <c r="B182" s="32" t="s">
        <v>132</v>
      </c>
      <c r="C182" s="32" t="s">
        <v>39</v>
      </c>
      <c r="D182" s="32">
        <v>623.692</v>
      </c>
      <c r="E182" s="53">
        <f>E183+E186</f>
        <v>831.9631899999999</v>
      </c>
      <c r="F182" s="53">
        <f>F183+F186</f>
        <v>677.37</v>
      </c>
      <c r="G182" s="52">
        <f t="shared" si="6"/>
        <v>81.41826563264176</v>
      </c>
      <c r="H182" s="51">
        <f t="shared" si="7"/>
        <v>154.59318999999994</v>
      </c>
      <c r="I182" s="71"/>
    </row>
    <row r="183" spans="1:9" s="3" customFormat="1" ht="27.75" customHeight="1">
      <c r="A183" s="8" t="s">
        <v>54</v>
      </c>
      <c r="B183" s="32" t="s">
        <v>133</v>
      </c>
      <c r="C183" s="32" t="s">
        <v>39</v>
      </c>
      <c r="D183" s="32">
        <v>623.692</v>
      </c>
      <c r="E183" s="53">
        <f>E185</f>
        <v>722.81319</v>
      </c>
      <c r="F183" s="53">
        <f>F185</f>
        <v>568.22</v>
      </c>
      <c r="G183" s="52">
        <f t="shared" si="6"/>
        <v>78.6122898504384</v>
      </c>
      <c r="H183" s="51">
        <f t="shared" si="7"/>
        <v>154.59318999999994</v>
      </c>
      <c r="I183" s="71"/>
    </row>
    <row r="184" spans="1:9" s="3" customFormat="1" ht="29.25" customHeight="1">
      <c r="A184" s="8" t="s">
        <v>93</v>
      </c>
      <c r="B184" s="32" t="s">
        <v>133</v>
      </c>
      <c r="C184" s="32" t="s">
        <v>66</v>
      </c>
      <c r="D184" s="32">
        <v>623.692</v>
      </c>
      <c r="E184" s="53">
        <f>E185</f>
        <v>722.81319</v>
      </c>
      <c r="F184" s="53">
        <f>F185</f>
        <v>568.22</v>
      </c>
      <c r="G184" s="52">
        <f t="shared" si="6"/>
        <v>78.6122898504384</v>
      </c>
      <c r="H184" s="51">
        <f t="shared" si="7"/>
        <v>154.59318999999994</v>
      </c>
      <c r="I184" s="71"/>
    </row>
    <row r="185" spans="1:9" s="3" customFormat="1" ht="24" customHeight="1">
      <c r="A185" s="8" t="s">
        <v>48</v>
      </c>
      <c r="B185" s="32" t="s">
        <v>133</v>
      </c>
      <c r="C185" s="32" t="s">
        <v>49</v>
      </c>
      <c r="D185" s="32">
        <v>623.692</v>
      </c>
      <c r="E185" s="51">
        <v>722.81319</v>
      </c>
      <c r="F185" s="51">
        <f>568.22</f>
        <v>568.22</v>
      </c>
      <c r="G185" s="52">
        <f t="shared" si="6"/>
        <v>78.6122898504384</v>
      </c>
      <c r="H185" s="51">
        <f t="shared" si="7"/>
        <v>154.59318999999994</v>
      </c>
      <c r="I185" s="71"/>
    </row>
    <row r="186" spans="1:9" s="3" customFormat="1" ht="24" customHeight="1">
      <c r="A186" s="8" t="s">
        <v>411</v>
      </c>
      <c r="B186" s="32" t="s">
        <v>410</v>
      </c>
      <c r="C186" s="32" t="s">
        <v>39</v>
      </c>
      <c r="D186" s="32" t="s">
        <v>400</v>
      </c>
      <c r="E186" s="51">
        <f>E187</f>
        <v>109.15</v>
      </c>
      <c r="F186" s="51">
        <f>F187</f>
        <v>109.15</v>
      </c>
      <c r="G186" s="52">
        <f>F186*100/E186</f>
        <v>100</v>
      </c>
      <c r="H186" s="51">
        <f>E186-F186</f>
        <v>0</v>
      </c>
      <c r="I186" s="71"/>
    </row>
    <row r="187" spans="1:9" s="3" customFormat="1" ht="24" customHeight="1">
      <c r="A187" s="8" t="s">
        <v>93</v>
      </c>
      <c r="B187" s="32" t="s">
        <v>410</v>
      </c>
      <c r="C187" s="32" t="s">
        <v>66</v>
      </c>
      <c r="D187" s="32" t="s">
        <v>400</v>
      </c>
      <c r="E187" s="51">
        <f>E188</f>
        <v>109.15</v>
      </c>
      <c r="F187" s="51">
        <f>F188</f>
        <v>109.15</v>
      </c>
      <c r="G187" s="52">
        <f>F187*100/E187</f>
        <v>100</v>
      </c>
      <c r="H187" s="51">
        <f>E187-F187</f>
        <v>0</v>
      </c>
      <c r="I187" s="71"/>
    </row>
    <row r="188" spans="1:9" s="3" customFormat="1" ht="24" customHeight="1">
      <c r="A188" s="8" t="s">
        <v>48</v>
      </c>
      <c r="B188" s="32" t="s">
        <v>410</v>
      </c>
      <c r="C188" s="32" t="s">
        <v>49</v>
      </c>
      <c r="D188" s="32" t="s">
        <v>400</v>
      </c>
      <c r="E188" s="51">
        <v>109.15</v>
      </c>
      <c r="F188" s="51">
        <v>109.15</v>
      </c>
      <c r="G188" s="52">
        <f>F188*100/E188</f>
        <v>100</v>
      </c>
      <c r="H188" s="51">
        <f>E188-F188</f>
        <v>0</v>
      </c>
      <c r="I188" s="71"/>
    </row>
    <row r="189" spans="1:9" s="3" customFormat="1" ht="15.75" customHeight="1">
      <c r="A189" s="8" t="s">
        <v>134</v>
      </c>
      <c r="B189" s="32" t="s">
        <v>135</v>
      </c>
      <c r="C189" s="32" t="s">
        <v>39</v>
      </c>
      <c r="D189" s="32">
        <v>4413.743469999999</v>
      </c>
      <c r="E189" s="53">
        <f>E192+E195+E193</f>
        <v>6911.195409999999</v>
      </c>
      <c r="F189" s="53">
        <f>F192+F195+F193</f>
        <v>6878.59903</v>
      </c>
      <c r="G189" s="52">
        <f t="shared" si="6"/>
        <v>99.5283539523013</v>
      </c>
      <c r="H189" s="51">
        <f t="shared" si="7"/>
        <v>32.596379999999044</v>
      </c>
      <c r="I189" s="71"/>
    </row>
    <row r="190" spans="1:9" s="3" customFormat="1" ht="22.5" customHeight="1">
      <c r="A190" s="8" t="s">
        <v>54</v>
      </c>
      <c r="B190" s="32" t="s">
        <v>136</v>
      </c>
      <c r="C190" s="32" t="s">
        <v>39</v>
      </c>
      <c r="D190" s="32">
        <v>4413.743469999999</v>
      </c>
      <c r="E190" s="53">
        <f>E191+E195+E193</f>
        <v>6911.195409999999</v>
      </c>
      <c r="F190" s="53">
        <f>F191+F195+F193</f>
        <v>6878.59903</v>
      </c>
      <c r="G190" s="52">
        <f t="shared" si="6"/>
        <v>99.5283539523013</v>
      </c>
      <c r="H190" s="51">
        <f t="shared" si="7"/>
        <v>32.596379999999044</v>
      </c>
      <c r="I190" s="71"/>
    </row>
    <row r="191" spans="1:9" s="3" customFormat="1" ht="21" customHeight="1">
      <c r="A191" s="8" t="s">
        <v>93</v>
      </c>
      <c r="B191" s="32" t="s">
        <v>136</v>
      </c>
      <c r="C191" s="32" t="s">
        <v>66</v>
      </c>
      <c r="D191" s="32">
        <v>1140.60041</v>
      </c>
      <c r="E191" s="53">
        <f>E192</f>
        <v>2791.49919</v>
      </c>
      <c r="F191" s="53">
        <f>F192</f>
        <v>2758.90281</v>
      </c>
      <c r="G191" s="52">
        <f t="shared" si="6"/>
        <v>98.83229842527736</v>
      </c>
      <c r="H191" s="51">
        <f t="shared" si="7"/>
        <v>32.596379999999954</v>
      </c>
      <c r="I191" s="71"/>
    </row>
    <row r="192" spans="1:9" s="3" customFormat="1" ht="27" customHeight="1">
      <c r="A192" s="8" t="s">
        <v>48</v>
      </c>
      <c r="B192" s="32" t="s">
        <v>136</v>
      </c>
      <c r="C192" s="32" t="s">
        <v>49</v>
      </c>
      <c r="D192" s="32">
        <v>1140.60041</v>
      </c>
      <c r="E192" s="53">
        <v>2791.49919</v>
      </c>
      <c r="F192" s="53">
        <v>2758.90281</v>
      </c>
      <c r="G192" s="52">
        <f t="shared" si="6"/>
        <v>98.83229842527736</v>
      </c>
      <c r="H192" s="51">
        <f t="shared" si="7"/>
        <v>32.596379999999954</v>
      </c>
      <c r="I192" s="71"/>
    </row>
    <row r="193" spans="1:9" s="3" customFormat="1" ht="27" customHeight="1">
      <c r="A193" s="8" t="s">
        <v>72</v>
      </c>
      <c r="B193" s="32" t="s">
        <v>136</v>
      </c>
      <c r="C193" s="32" t="s">
        <v>73</v>
      </c>
      <c r="D193" s="32" t="s">
        <v>400</v>
      </c>
      <c r="E193" s="53">
        <f>E194</f>
        <v>132.73052</v>
      </c>
      <c r="F193" s="53">
        <f>F194</f>
        <v>132.73052</v>
      </c>
      <c r="G193" s="52">
        <f>F193*100/E193</f>
        <v>100</v>
      </c>
      <c r="H193" s="51">
        <f>E193-F193</f>
        <v>0</v>
      </c>
      <c r="I193" s="71"/>
    </row>
    <row r="194" spans="1:9" s="3" customFormat="1" ht="27" customHeight="1">
      <c r="A194" s="8" t="s">
        <v>44</v>
      </c>
      <c r="B194" s="32" t="s">
        <v>136</v>
      </c>
      <c r="C194" s="32" t="s">
        <v>63</v>
      </c>
      <c r="D194" s="32" t="s">
        <v>400</v>
      </c>
      <c r="E194" s="53">
        <v>132.73052</v>
      </c>
      <c r="F194" s="53">
        <v>132.73052</v>
      </c>
      <c r="G194" s="52">
        <f>F194*100/E194</f>
        <v>100</v>
      </c>
      <c r="H194" s="51">
        <f>E194-F194</f>
        <v>0</v>
      </c>
      <c r="I194" s="71"/>
    </row>
    <row r="195" spans="1:9" s="3" customFormat="1" ht="19.5" customHeight="1">
      <c r="A195" s="8" t="s">
        <v>71</v>
      </c>
      <c r="B195" s="32" t="s">
        <v>136</v>
      </c>
      <c r="C195" s="32" t="s">
        <v>65</v>
      </c>
      <c r="D195" s="32">
        <v>3273.14306</v>
      </c>
      <c r="E195" s="53">
        <f>E197+E196</f>
        <v>3986.9656999999997</v>
      </c>
      <c r="F195" s="53">
        <f>F197+F196</f>
        <v>3986.9656999999997</v>
      </c>
      <c r="G195" s="52">
        <f t="shared" si="6"/>
        <v>100</v>
      </c>
      <c r="H195" s="51">
        <f t="shared" si="7"/>
        <v>0</v>
      </c>
      <c r="I195" s="71"/>
    </row>
    <row r="196" spans="1:9" s="3" customFormat="1" ht="23.25" customHeight="1">
      <c r="A196" s="8" t="s">
        <v>234</v>
      </c>
      <c r="B196" s="32" t="s">
        <v>136</v>
      </c>
      <c r="C196" s="32" t="s">
        <v>235</v>
      </c>
      <c r="D196" s="32">
        <v>2932.846</v>
      </c>
      <c r="E196" s="51">
        <v>3672.60987</v>
      </c>
      <c r="F196" s="51">
        <v>3672.60987</v>
      </c>
      <c r="G196" s="52">
        <f t="shared" si="6"/>
        <v>100</v>
      </c>
      <c r="H196" s="51">
        <f t="shared" si="7"/>
        <v>0</v>
      </c>
      <c r="I196" s="71"/>
    </row>
    <row r="197" spans="1:9" s="3" customFormat="1" ht="13.5" customHeight="1">
      <c r="A197" s="8" t="s">
        <v>77</v>
      </c>
      <c r="B197" s="32" t="s">
        <v>136</v>
      </c>
      <c r="C197" s="32" t="s">
        <v>78</v>
      </c>
      <c r="D197" s="32">
        <v>340.29706</v>
      </c>
      <c r="E197" s="51">
        <v>314.35583</v>
      </c>
      <c r="F197" s="51">
        <v>314.35583</v>
      </c>
      <c r="G197" s="52">
        <f t="shared" si="6"/>
        <v>100</v>
      </c>
      <c r="H197" s="51">
        <f t="shared" si="7"/>
        <v>0</v>
      </c>
      <c r="I197" s="71"/>
    </row>
    <row r="198" spans="1:8" ht="17.25" customHeight="1">
      <c r="A198" s="15" t="s">
        <v>275</v>
      </c>
      <c r="B198" s="31" t="s">
        <v>278</v>
      </c>
      <c r="C198" s="31" t="s">
        <v>39</v>
      </c>
      <c r="D198" s="31">
        <v>29740.899999999998</v>
      </c>
      <c r="E198" s="49">
        <f>SUM(E199)</f>
        <v>21637.1</v>
      </c>
      <c r="F198" s="49">
        <f>SUM(F199)</f>
        <v>14512</v>
      </c>
      <c r="G198" s="50">
        <f t="shared" si="6"/>
        <v>67.0699862735764</v>
      </c>
      <c r="H198" s="49">
        <f t="shared" si="7"/>
        <v>7125.0999999999985</v>
      </c>
    </row>
    <row r="199" spans="1:8" ht="29.25" customHeight="1">
      <c r="A199" s="20" t="s">
        <v>276</v>
      </c>
      <c r="B199" s="32" t="s">
        <v>279</v>
      </c>
      <c r="C199" s="32" t="s">
        <v>39</v>
      </c>
      <c r="D199" s="32">
        <v>29740.899999999998</v>
      </c>
      <c r="E199" s="53">
        <f>SUM(E200+E205)</f>
        <v>21637.1</v>
      </c>
      <c r="F199" s="53">
        <f>SUM(F200+F209)</f>
        <v>14512</v>
      </c>
      <c r="G199" s="52">
        <f t="shared" si="6"/>
        <v>67.0699862735764</v>
      </c>
      <c r="H199" s="51">
        <f t="shared" si="7"/>
        <v>7125.0999999999985</v>
      </c>
    </row>
    <row r="200" spans="1:8" ht="54" customHeight="1">
      <c r="A200" s="20" t="s">
        <v>277</v>
      </c>
      <c r="B200" s="32" t="s">
        <v>280</v>
      </c>
      <c r="C200" s="32" t="s">
        <v>39</v>
      </c>
      <c r="D200" s="32">
        <v>29146.082</v>
      </c>
      <c r="E200" s="53">
        <f>SUM(E203+E201)</f>
        <v>21204.358</v>
      </c>
      <c r="F200" s="53">
        <f>SUM(F203)</f>
        <v>14221.76</v>
      </c>
      <c r="G200" s="52">
        <f t="shared" si="6"/>
        <v>67.0699862735764</v>
      </c>
      <c r="H200" s="51">
        <f t="shared" si="7"/>
        <v>6982.598</v>
      </c>
    </row>
    <row r="201" spans="1:8" ht="21" customHeight="1">
      <c r="A201" s="13" t="s">
        <v>67</v>
      </c>
      <c r="B201" s="32" t="s">
        <v>280</v>
      </c>
      <c r="C201" s="32" t="s">
        <v>68</v>
      </c>
      <c r="D201" s="32" t="s">
        <v>400</v>
      </c>
      <c r="E201" s="53">
        <f>E202</f>
        <v>2296.728</v>
      </c>
      <c r="F201" s="53">
        <f>F202</f>
        <v>0</v>
      </c>
      <c r="G201" s="52">
        <f>F201*100/E201</f>
        <v>0</v>
      </c>
      <c r="H201" s="51">
        <f>E201-F201</f>
        <v>2296.728</v>
      </c>
    </row>
    <row r="202" spans="1:8" ht="24" customHeight="1">
      <c r="A202" s="40" t="s">
        <v>390</v>
      </c>
      <c r="B202" s="32" t="s">
        <v>280</v>
      </c>
      <c r="C202" s="32" t="s">
        <v>391</v>
      </c>
      <c r="D202" s="32" t="s">
        <v>400</v>
      </c>
      <c r="E202" s="53">
        <v>2296.728</v>
      </c>
      <c r="F202" s="53">
        <v>0</v>
      </c>
      <c r="G202" s="52">
        <f>F202*100/E202</f>
        <v>0</v>
      </c>
      <c r="H202" s="51">
        <f>E202-F202</f>
        <v>2296.728</v>
      </c>
    </row>
    <row r="203" spans="1:8" ht="15.75" customHeight="1">
      <c r="A203" s="62" t="s">
        <v>71</v>
      </c>
      <c r="B203" s="32" t="s">
        <v>280</v>
      </c>
      <c r="C203" s="32" t="s">
        <v>65</v>
      </c>
      <c r="D203" s="32">
        <v>29146.082</v>
      </c>
      <c r="E203" s="53">
        <f>SUM(E204)</f>
        <v>18907.63</v>
      </c>
      <c r="F203" s="53">
        <f>SUM(F204)</f>
        <v>14221.76</v>
      </c>
      <c r="G203" s="52">
        <f t="shared" si="6"/>
        <v>75.21704200896674</v>
      </c>
      <c r="H203" s="51">
        <f t="shared" si="7"/>
        <v>4685.870000000001</v>
      </c>
    </row>
    <row r="204" spans="1:8" ht="16.5" customHeight="1">
      <c r="A204" s="62" t="s">
        <v>77</v>
      </c>
      <c r="B204" s="32" t="s">
        <v>280</v>
      </c>
      <c r="C204" s="32" t="s">
        <v>78</v>
      </c>
      <c r="D204" s="32">
        <v>29146.082</v>
      </c>
      <c r="E204" s="51">
        <v>18907.63</v>
      </c>
      <c r="F204" s="51">
        <v>14221.76</v>
      </c>
      <c r="G204" s="52">
        <f t="shared" si="6"/>
        <v>75.21704200896674</v>
      </c>
      <c r="H204" s="51">
        <f t="shared" si="7"/>
        <v>4685.870000000001</v>
      </c>
    </row>
    <row r="205" spans="1:10" ht="41.25" customHeight="1">
      <c r="A205" s="20" t="s">
        <v>282</v>
      </c>
      <c r="B205" s="32" t="s">
        <v>281</v>
      </c>
      <c r="C205" s="32" t="s">
        <v>39</v>
      </c>
      <c r="D205" s="32">
        <v>594.818</v>
      </c>
      <c r="E205" s="53">
        <f>E206+E208</f>
        <v>432.742</v>
      </c>
      <c r="F205" s="53">
        <f>SUM(F208)</f>
        <v>290.24</v>
      </c>
      <c r="G205" s="52">
        <f t="shared" si="6"/>
        <v>67.0699862735764</v>
      </c>
      <c r="H205" s="51">
        <f t="shared" si="7"/>
        <v>142.502</v>
      </c>
      <c r="I205" s="65"/>
      <c r="J205" s="29"/>
    </row>
    <row r="206" spans="1:10" ht="18" customHeight="1">
      <c r="A206" s="13" t="s">
        <v>67</v>
      </c>
      <c r="B206" s="32" t="s">
        <v>281</v>
      </c>
      <c r="C206" s="32" t="s">
        <v>68</v>
      </c>
      <c r="D206" s="32" t="s">
        <v>400</v>
      </c>
      <c r="E206" s="53">
        <f>E207</f>
        <v>46.872</v>
      </c>
      <c r="F206" s="53">
        <f>F207</f>
        <v>0</v>
      </c>
      <c r="G206" s="52">
        <f>F206*100/E206</f>
        <v>0</v>
      </c>
      <c r="H206" s="51">
        <f>E206-F206</f>
        <v>46.872</v>
      </c>
      <c r="I206" s="65"/>
      <c r="J206" s="29"/>
    </row>
    <row r="207" spans="1:10" ht="21.75" customHeight="1">
      <c r="A207" s="40" t="s">
        <v>390</v>
      </c>
      <c r="B207" s="32" t="s">
        <v>281</v>
      </c>
      <c r="C207" s="32" t="s">
        <v>391</v>
      </c>
      <c r="D207" s="32" t="s">
        <v>400</v>
      </c>
      <c r="E207" s="53">
        <f>44.5284+2.3436</f>
        <v>46.872</v>
      </c>
      <c r="F207" s="53">
        <v>0</v>
      </c>
      <c r="G207" s="52">
        <f>F207*100/E207</f>
        <v>0</v>
      </c>
      <c r="H207" s="51">
        <f>E207-F207</f>
        <v>46.872</v>
      </c>
      <c r="I207" s="65"/>
      <c r="J207" s="29"/>
    </row>
    <row r="208" spans="1:8" ht="18" customHeight="1">
      <c r="A208" s="62" t="s">
        <v>71</v>
      </c>
      <c r="B208" s="32" t="s">
        <v>281</v>
      </c>
      <c r="C208" s="32" t="s">
        <v>65</v>
      </c>
      <c r="D208" s="32">
        <v>594.818</v>
      </c>
      <c r="E208" s="53">
        <f>SUM(E209)</f>
        <v>385.87</v>
      </c>
      <c r="F208" s="53">
        <f>SUM(F209)</f>
        <v>290.24</v>
      </c>
      <c r="G208" s="52">
        <f t="shared" si="6"/>
        <v>75.21704200896674</v>
      </c>
      <c r="H208" s="51">
        <f t="shared" si="7"/>
        <v>95.63</v>
      </c>
    </row>
    <row r="209" spans="1:8" ht="15" customHeight="1">
      <c r="A209" s="62" t="s">
        <v>77</v>
      </c>
      <c r="B209" s="32" t="s">
        <v>281</v>
      </c>
      <c r="C209" s="32" t="s">
        <v>78</v>
      </c>
      <c r="D209" s="32">
        <v>594.818</v>
      </c>
      <c r="E209" s="51">
        <f>366.5765+19.2935</f>
        <v>385.87</v>
      </c>
      <c r="F209" s="51">
        <f>275.728+14.512</f>
        <v>290.24</v>
      </c>
      <c r="G209" s="52">
        <f t="shared" si="6"/>
        <v>75.21704200896674</v>
      </c>
      <c r="H209" s="51">
        <f t="shared" si="7"/>
        <v>95.63</v>
      </c>
    </row>
    <row r="210" spans="1:9" ht="39.75" customHeight="1">
      <c r="A210" s="28" t="s">
        <v>378</v>
      </c>
      <c r="B210" s="31" t="s">
        <v>137</v>
      </c>
      <c r="C210" s="31" t="s">
        <v>39</v>
      </c>
      <c r="D210" s="31">
        <v>3728.23643</v>
      </c>
      <c r="E210" s="49">
        <f>E211+E216</f>
        <v>6701.35793</v>
      </c>
      <c r="F210" s="49">
        <f>F211+F216</f>
        <v>6334.762210000001</v>
      </c>
      <c r="G210" s="54">
        <f t="shared" si="6"/>
        <v>94.52953082301636</v>
      </c>
      <c r="H210" s="55">
        <f t="shared" si="7"/>
        <v>366.59571999999935</v>
      </c>
      <c r="I210" s="95"/>
    </row>
    <row r="211" spans="1:8" ht="39.75" customHeight="1" hidden="1">
      <c r="A211" s="7" t="s">
        <v>13</v>
      </c>
      <c r="B211" s="32" t="s">
        <v>138</v>
      </c>
      <c r="C211" s="32" t="s">
        <v>39</v>
      </c>
      <c r="D211" s="32">
        <v>0</v>
      </c>
      <c r="E211" s="53">
        <f>E213</f>
        <v>0</v>
      </c>
      <c r="F211" s="53">
        <f>F213</f>
        <v>0</v>
      </c>
      <c r="G211" s="52" t="e">
        <f t="shared" si="6"/>
        <v>#DIV/0!</v>
      </c>
      <c r="H211" s="51">
        <f t="shared" si="7"/>
        <v>0</v>
      </c>
    </row>
    <row r="212" spans="1:8" ht="18.75" customHeight="1" hidden="1">
      <c r="A212" s="8" t="s">
        <v>139</v>
      </c>
      <c r="B212" s="32" t="s">
        <v>140</v>
      </c>
      <c r="C212" s="32" t="s">
        <v>39</v>
      </c>
      <c r="D212" s="32">
        <v>0</v>
      </c>
      <c r="E212" s="53">
        <f>E213</f>
        <v>0</v>
      </c>
      <c r="F212" s="53">
        <f>F213</f>
        <v>0</v>
      </c>
      <c r="G212" s="52" t="e">
        <f t="shared" si="6"/>
        <v>#DIV/0!</v>
      </c>
      <c r="H212" s="51">
        <f t="shared" si="7"/>
        <v>0</v>
      </c>
    </row>
    <row r="213" spans="1:8" ht="25.5" customHeight="1" hidden="1">
      <c r="A213" s="8" t="s">
        <v>14</v>
      </c>
      <c r="B213" s="32" t="s">
        <v>141</v>
      </c>
      <c r="C213" s="32" t="s">
        <v>39</v>
      </c>
      <c r="D213" s="32">
        <v>0</v>
      </c>
      <c r="E213" s="53">
        <f>E215</f>
        <v>0</v>
      </c>
      <c r="F213" s="53">
        <f>F215</f>
        <v>0</v>
      </c>
      <c r="G213" s="52" t="e">
        <f t="shared" si="6"/>
        <v>#DIV/0!</v>
      </c>
      <c r="H213" s="51">
        <f t="shared" si="7"/>
        <v>0</v>
      </c>
    </row>
    <row r="214" spans="1:8" ht="24.75" customHeight="1" hidden="1">
      <c r="A214" s="8" t="s">
        <v>72</v>
      </c>
      <c r="B214" s="32" t="s">
        <v>141</v>
      </c>
      <c r="C214" s="32" t="s">
        <v>73</v>
      </c>
      <c r="D214" s="32">
        <v>0</v>
      </c>
      <c r="E214" s="53">
        <f>E215</f>
        <v>0</v>
      </c>
      <c r="F214" s="53">
        <f>F215</f>
        <v>0</v>
      </c>
      <c r="G214" s="52" t="e">
        <f t="shared" si="6"/>
        <v>#DIV/0!</v>
      </c>
      <c r="H214" s="51">
        <f t="shared" si="7"/>
        <v>0</v>
      </c>
    </row>
    <row r="215" spans="1:8" ht="12.75" hidden="1">
      <c r="A215" s="8" t="s">
        <v>44</v>
      </c>
      <c r="B215" s="32" t="s">
        <v>141</v>
      </c>
      <c r="C215" s="32" t="s">
        <v>63</v>
      </c>
      <c r="D215" s="32"/>
      <c r="E215" s="51"/>
      <c r="F215" s="51"/>
      <c r="G215" s="52" t="e">
        <f t="shared" si="6"/>
        <v>#DIV/0!</v>
      </c>
      <c r="H215" s="51">
        <f t="shared" si="7"/>
        <v>0</v>
      </c>
    </row>
    <row r="216" spans="1:8" ht="15" customHeight="1">
      <c r="A216" s="7" t="s">
        <v>15</v>
      </c>
      <c r="B216" s="31" t="s">
        <v>142</v>
      </c>
      <c r="C216" s="31" t="s">
        <v>39</v>
      </c>
      <c r="D216" s="31">
        <v>3728.23643</v>
      </c>
      <c r="E216" s="49">
        <f>SUM(E217)</f>
        <v>6701.35793</v>
      </c>
      <c r="F216" s="49">
        <f>SUM(F217)</f>
        <v>6334.762210000001</v>
      </c>
      <c r="G216" s="54">
        <f t="shared" si="6"/>
        <v>94.52953082301636</v>
      </c>
      <c r="H216" s="55">
        <f t="shared" si="7"/>
        <v>366.59571999999935</v>
      </c>
    </row>
    <row r="217" spans="1:8" ht="17.25" customHeight="1">
      <c r="A217" s="8" t="s">
        <v>143</v>
      </c>
      <c r="B217" s="32" t="s">
        <v>144</v>
      </c>
      <c r="C217" s="32" t="s">
        <v>39</v>
      </c>
      <c r="D217" s="32">
        <v>3728.23643</v>
      </c>
      <c r="E217" s="53">
        <f>SUM(E218+E225)</f>
        <v>6701.35793</v>
      </c>
      <c r="F217" s="53">
        <f>SUM(F218+F225)</f>
        <v>6334.762210000001</v>
      </c>
      <c r="G217" s="52">
        <f t="shared" si="6"/>
        <v>94.52953082301636</v>
      </c>
      <c r="H217" s="51">
        <f t="shared" si="7"/>
        <v>366.59571999999935</v>
      </c>
    </row>
    <row r="218" spans="1:8" ht="12.75">
      <c r="A218" s="8" t="s">
        <v>55</v>
      </c>
      <c r="B218" s="32" t="s">
        <v>145</v>
      </c>
      <c r="C218" s="32" t="s">
        <v>39</v>
      </c>
      <c r="D218" s="32">
        <v>2516.94918</v>
      </c>
      <c r="E218" s="53">
        <f>SUM(E219+E223+E221)</f>
        <v>4161.49608</v>
      </c>
      <c r="F218" s="53">
        <f>SUM(F219+F223+F221)</f>
        <v>3797.74721</v>
      </c>
      <c r="G218" s="52">
        <f t="shared" si="6"/>
        <v>91.25918028018424</v>
      </c>
      <c r="H218" s="51">
        <f t="shared" si="7"/>
        <v>363.7488699999999</v>
      </c>
    </row>
    <row r="219" spans="1:8" ht="24">
      <c r="A219" s="8" t="s">
        <v>93</v>
      </c>
      <c r="B219" s="32" t="s">
        <v>145</v>
      </c>
      <c r="C219" s="32" t="s">
        <v>66</v>
      </c>
      <c r="D219" s="32">
        <v>1933.50865</v>
      </c>
      <c r="E219" s="53">
        <f>E220</f>
        <v>3024.61655</v>
      </c>
      <c r="F219" s="53">
        <f>F220</f>
        <v>2703.30637</v>
      </c>
      <c r="G219" s="52">
        <f t="shared" si="6"/>
        <v>89.37682927113521</v>
      </c>
      <c r="H219" s="51">
        <f t="shared" si="7"/>
        <v>321.3101800000004</v>
      </c>
    </row>
    <row r="220" spans="1:8" ht="24">
      <c r="A220" s="8" t="s">
        <v>48</v>
      </c>
      <c r="B220" s="32" t="s">
        <v>145</v>
      </c>
      <c r="C220" s="32" t="s">
        <v>49</v>
      </c>
      <c r="D220" s="32">
        <v>1933.50865</v>
      </c>
      <c r="E220" s="51">
        <v>3024.61655</v>
      </c>
      <c r="F220" s="51">
        <v>2703.30637</v>
      </c>
      <c r="G220" s="52">
        <f t="shared" si="6"/>
        <v>89.37682927113521</v>
      </c>
      <c r="H220" s="51">
        <f t="shared" si="7"/>
        <v>321.3101800000004</v>
      </c>
    </row>
    <row r="221" spans="1:8" ht="12.75">
      <c r="A221" s="8"/>
      <c r="B221" s="32" t="s">
        <v>145</v>
      </c>
      <c r="C221" s="32" t="s">
        <v>68</v>
      </c>
      <c r="D221" s="32" t="s">
        <v>400</v>
      </c>
      <c r="E221" s="51">
        <v>5.9</v>
      </c>
      <c r="F221" s="51">
        <v>5.9</v>
      </c>
      <c r="G221" s="52">
        <f>F221*100/E221</f>
        <v>100</v>
      </c>
      <c r="H221" s="51">
        <f>E221-F221</f>
        <v>0</v>
      </c>
    </row>
    <row r="222" spans="1:8" ht="12.75">
      <c r="A222" s="8"/>
      <c r="B222" s="32" t="s">
        <v>145</v>
      </c>
      <c r="C222" s="32" t="s">
        <v>26</v>
      </c>
      <c r="D222" s="32" t="s">
        <v>400</v>
      </c>
      <c r="E222" s="51">
        <v>5.9</v>
      </c>
      <c r="F222" s="51">
        <v>5.9</v>
      </c>
      <c r="G222" s="52">
        <f>F222*100/E222</f>
        <v>100</v>
      </c>
      <c r="H222" s="51">
        <f>E222-F222</f>
        <v>0</v>
      </c>
    </row>
    <row r="223" spans="1:8" ht="13.5" customHeight="1">
      <c r="A223" s="8" t="s">
        <v>71</v>
      </c>
      <c r="B223" s="32" t="s">
        <v>145</v>
      </c>
      <c r="C223" s="32" t="s">
        <v>65</v>
      </c>
      <c r="D223" s="32">
        <v>583.44053</v>
      </c>
      <c r="E223" s="53">
        <f>E224</f>
        <v>1130.97953</v>
      </c>
      <c r="F223" s="53">
        <f>F224</f>
        <v>1088.54084</v>
      </c>
      <c r="G223" s="52">
        <f t="shared" si="6"/>
        <v>96.24761643563963</v>
      </c>
      <c r="H223" s="51">
        <f t="shared" si="7"/>
        <v>42.43869000000018</v>
      </c>
    </row>
    <row r="224" spans="1:8" ht="24">
      <c r="A224" s="8" t="s">
        <v>8</v>
      </c>
      <c r="B224" s="32" t="s">
        <v>145</v>
      </c>
      <c r="C224" s="32" t="s">
        <v>2</v>
      </c>
      <c r="D224" s="32">
        <v>583.44053</v>
      </c>
      <c r="E224" s="51">
        <v>1130.97953</v>
      </c>
      <c r="F224" s="51">
        <v>1088.54084</v>
      </c>
      <c r="G224" s="52">
        <f t="shared" si="6"/>
        <v>96.24761643563963</v>
      </c>
      <c r="H224" s="51">
        <f t="shared" si="7"/>
        <v>42.43869000000018</v>
      </c>
    </row>
    <row r="225" spans="1:8" ht="12.75">
      <c r="A225" s="8" t="s">
        <v>80</v>
      </c>
      <c r="B225" s="32" t="s">
        <v>146</v>
      </c>
      <c r="C225" s="32" t="s">
        <v>39</v>
      </c>
      <c r="D225" s="32">
        <v>1211.28725</v>
      </c>
      <c r="E225" s="53">
        <f>E229+E226</f>
        <v>2539.86185</v>
      </c>
      <c r="F225" s="53">
        <f>F229+F226</f>
        <v>2537.0150000000003</v>
      </c>
      <c r="G225" s="52">
        <f t="shared" si="6"/>
        <v>99.88791319496376</v>
      </c>
      <c r="H225" s="51">
        <f t="shared" si="7"/>
        <v>2.846849999999449</v>
      </c>
    </row>
    <row r="226" spans="1:8" ht="24">
      <c r="A226" s="8" t="s">
        <v>93</v>
      </c>
      <c r="B226" s="32" t="s">
        <v>146</v>
      </c>
      <c r="C226" s="32" t="s">
        <v>66</v>
      </c>
      <c r="D226" s="32">
        <v>252.3</v>
      </c>
      <c r="E226" s="53">
        <f>SUM(E227)</f>
        <v>84.5</v>
      </c>
      <c r="F226" s="53">
        <f>SUM(F227)</f>
        <v>84.271</v>
      </c>
      <c r="G226" s="52">
        <f t="shared" si="6"/>
        <v>99.72899408284025</v>
      </c>
      <c r="H226" s="51">
        <f t="shared" si="7"/>
        <v>0.2289999999999992</v>
      </c>
    </row>
    <row r="227" spans="1:8" ht="24">
      <c r="A227" s="8" t="s">
        <v>48</v>
      </c>
      <c r="B227" s="32" t="s">
        <v>146</v>
      </c>
      <c r="C227" s="32" t="s">
        <v>49</v>
      </c>
      <c r="D227" s="32">
        <v>252.3</v>
      </c>
      <c r="E227" s="51">
        <v>84.5</v>
      </c>
      <c r="F227" s="51">
        <f>45+39.271</f>
        <v>84.271</v>
      </c>
      <c r="G227" s="52">
        <f t="shared" si="6"/>
        <v>99.72899408284025</v>
      </c>
      <c r="H227" s="51">
        <f t="shared" si="7"/>
        <v>0.2289999999999992</v>
      </c>
    </row>
    <row r="228" spans="1:8" ht="22.5" customHeight="1">
      <c r="A228" s="8" t="s">
        <v>72</v>
      </c>
      <c r="B228" s="32" t="s">
        <v>146</v>
      </c>
      <c r="C228" s="32" t="s">
        <v>73</v>
      </c>
      <c r="D228" s="32">
        <v>958.98725</v>
      </c>
      <c r="E228" s="53">
        <f>E229</f>
        <v>2455.36185</v>
      </c>
      <c r="F228" s="53">
        <f>F229</f>
        <v>2452.744</v>
      </c>
      <c r="G228" s="52">
        <f t="shared" si="6"/>
        <v>99.89338231348673</v>
      </c>
      <c r="H228" s="51">
        <f t="shared" si="7"/>
        <v>2.6178499999996347</v>
      </c>
    </row>
    <row r="229" spans="1:8" ht="17.25" customHeight="1">
      <c r="A229" s="8" t="s">
        <v>44</v>
      </c>
      <c r="B229" s="32" t="s">
        <v>146</v>
      </c>
      <c r="C229" s="32" t="s">
        <v>63</v>
      </c>
      <c r="D229" s="32">
        <v>958.98725</v>
      </c>
      <c r="E229" s="51">
        <v>2455.36185</v>
      </c>
      <c r="F229" s="51">
        <v>2452.744</v>
      </c>
      <c r="G229" s="52">
        <f t="shared" si="6"/>
        <v>99.89338231348673</v>
      </c>
      <c r="H229" s="51">
        <f t="shared" si="7"/>
        <v>2.6178499999996347</v>
      </c>
    </row>
    <row r="230" spans="1:8" ht="36">
      <c r="A230" s="28" t="s">
        <v>379</v>
      </c>
      <c r="B230" s="31" t="s">
        <v>147</v>
      </c>
      <c r="C230" s="31" t="s">
        <v>39</v>
      </c>
      <c r="D230" s="31">
        <v>103.312</v>
      </c>
      <c r="E230" s="49">
        <f>E232</f>
        <v>21</v>
      </c>
      <c r="F230" s="49">
        <f>F232</f>
        <v>21</v>
      </c>
      <c r="G230" s="50">
        <f t="shared" si="6"/>
        <v>100</v>
      </c>
      <c r="H230" s="49">
        <f t="shared" si="7"/>
        <v>0</v>
      </c>
    </row>
    <row r="231" spans="1:8" ht="18" customHeight="1">
      <c r="A231" s="8" t="s">
        <v>148</v>
      </c>
      <c r="B231" s="32" t="s">
        <v>149</v>
      </c>
      <c r="C231" s="32" t="s">
        <v>39</v>
      </c>
      <c r="D231" s="32">
        <v>103.312</v>
      </c>
      <c r="E231" s="53">
        <f aca="true" t="shared" si="9" ref="E231:F233">E232</f>
        <v>21</v>
      </c>
      <c r="F231" s="53">
        <f t="shared" si="9"/>
        <v>21</v>
      </c>
      <c r="G231" s="56">
        <f aca="true" t="shared" si="10" ref="G231:G294">F231*100/E231</f>
        <v>100</v>
      </c>
      <c r="H231" s="53">
        <f aca="true" t="shared" si="11" ref="H231:H294">E231-F231</f>
        <v>0</v>
      </c>
    </row>
    <row r="232" spans="1:8" ht="19.5" customHeight="1">
      <c r="A232" s="8" t="s">
        <v>16</v>
      </c>
      <c r="B232" s="32" t="s">
        <v>150</v>
      </c>
      <c r="C232" s="32" t="s">
        <v>39</v>
      </c>
      <c r="D232" s="32">
        <v>103.312</v>
      </c>
      <c r="E232" s="53">
        <f>E233+E235</f>
        <v>21</v>
      </c>
      <c r="F232" s="53">
        <f>F233+F235</f>
        <v>21</v>
      </c>
      <c r="G232" s="56">
        <f t="shared" si="10"/>
        <v>100</v>
      </c>
      <c r="H232" s="53">
        <f t="shared" si="11"/>
        <v>0</v>
      </c>
    </row>
    <row r="233" spans="1:8" ht="24.75" customHeight="1">
      <c r="A233" s="8" t="s">
        <v>93</v>
      </c>
      <c r="B233" s="32" t="s">
        <v>150</v>
      </c>
      <c r="C233" s="32" t="s">
        <v>66</v>
      </c>
      <c r="D233" s="32">
        <v>79.312</v>
      </c>
      <c r="E233" s="53">
        <f t="shared" si="9"/>
        <v>0</v>
      </c>
      <c r="F233" s="53">
        <f t="shared" si="9"/>
        <v>0</v>
      </c>
      <c r="G233" s="56" t="e">
        <f t="shared" si="10"/>
        <v>#DIV/0!</v>
      </c>
      <c r="H233" s="53">
        <f t="shared" si="11"/>
        <v>0</v>
      </c>
    </row>
    <row r="234" spans="1:8" ht="24" customHeight="1">
      <c r="A234" s="8" t="s">
        <v>48</v>
      </c>
      <c r="B234" s="32" t="s">
        <v>150</v>
      </c>
      <c r="C234" s="32" t="s">
        <v>49</v>
      </c>
      <c r="D234" s="32">
        <v>79.312</v>
      </c>
      <c r="E234" s="53">
        <v>0</v>
      </c>
      <c r="F234" s="53">
        <v>0</v>
      </c>
      <c r="G234" s="56" t="e">
        <f t="shared" si="10"/>
        <v>#DIV/0!</v>
      </c>
      <c r="H234" s="53">
        <f t="shared" si="11"/>
        <v>0</v>
      </c>
    </row>
    <row r="235" spans="1:8" ht="24" customHeight="1">
      <c r="A235" s="8" t="s">
        <v>67</v>
      </c>
      <c r="B235" s="39" t="s">
        <v>150</v>
      </c>
      <c r="C235" s="39" t="s">
        <v>68</v>
      </c>
      <c r="D235" s="39">
        <v>24</v>
      </c>
      <c r="E235" s="60">
        <f>E236</f>
        <v>21</v>
      </c>
      <c r="F235" s="60">
        <f>F236</f>
        <v>21</v>
      </c>
      <c r="G235" s="56">
        <f>F235*100/E235</f>
        <v>100</v>
      </c>
      <c r="H235" s="53">
        <f>E235-F235</f>
        <v>0</v>
      </c>
    </row>
    <row r="236" spans="1:8" ht="24" customHeight="1">
      <c r="A236" s="42" t="s">
        <v>342</v>
      </c>
      <c r="B236" s="39" t="s">
        <v>150</v>
      </c>
      <c r="C236" s="39" t="s">
        <v>341</v>
      </c>
      <c r="D236" s="39">
        <v>24</v>
      </c>
      <c r="E236" s="53">
        <v>21</v>
      </c>
      <c r="F236" s="53">
        <v>21</v>
      </c>
      <c r="G236" s="56">
        <f>F236*100/E236</f>
        <v>100</v>
      </c>
      <c r="H236" s="53">
        <f>E236-F236</f>
        <v>0</v>
      </c>
    </row>
    <row r="237" spans="1:8" ht="26.25" customHeight="1">
      <c r="A237" s="28" t="s">
        <v>380</v>
      </c>
      <c r="B237" s="31" t="s">
        <v>151</v>
      </c>
      <c r="C237" s="31" t="s">
        <v>39</v>
      </c>
      <c r="D237" s="31">
        <v>21870.702</v>
      </c>
      <c r="E237" s="49">
        <f>E238+E259+E264</f>
        <v>23868.769679999998</v>
      </c>
      <c r="F237" s="49">
        <f>F238+F259+F264</f>
        <v>23730.45639</v>
      </c>
      <c r="G237" s="50">
        <f t="shared" si="10"/>
        <v>99.42052610229051</v>
      </c>
      <c r="H237" s="49">
        <f t="shared" si="11"/>
        <v>138.31328999999823</v>
      </c>
    </row>
    <row r="238" spans="1:8" ht="24">
      <c r="A238" s="7" t="s">
        <v>56</v>
      </c>
      <c r="B238" s="32" t="s">
        <v>152</v>
      </c>
      <c r="C238" s="32" t="s">
        <v>39</v>
      </c>
      <c r="D238" s="32">
        <v>12531.825</v>
      </c>
      <c r="E238" s="53">
        <f>E242+E246+E252+E254+E247</f>
        <v>14143.76968</v>
      </c>
      <c r="F238" s="53">
        <f>F242+F246+F252+F254+F247</f>
        <v>14053.694150000001</v>
      </c>
      <c r="G238" s="52">
        <f t="shared" si="10"/>
        <v>99.36314340492004</v>
      </c>
      <c r="H238" s="51">
        <f t="shared" si="11"/>
        <v>90.07552999999825</v>
      </c>
    </row>
    <row r="239" spans="1:8" ht="12.75">
      <c r="A239" s="8" t="s">
        <v>153</v>
      </c>
      <c r="B239" s="32" t="s">
        <v>154</v>
      </c>
      <c r="C239" s="32" t="s">
        <v>39</v>
      </c>
      <c r="D239" s="32">
        <v>602.262</v>
      </c>
      <c r="E239" s="53">
        <f>E240</f>
        <v>498.2977</v>
      </c>
      <c r="F239" s="53">
        <f>F240</f>
        <v>498.2977</v>
      </c>
      <c r="G239" s="52">
        <f t="shared" si="10"/>
        <v>100</v>
      </c>
      <c r="H239" s="51">
        <f t="shared" si="11"/>
        <v>0</v>
      </c>
    </row>
    <row r="240" spans="1:8" ht="22.5" customHeight="1">
      <c r="A240" s="8" t="s">
        <v>17</v>
      </c>
      <c r="B240" s="32" t="s">
        <v>155</v>
      </c>
      <c r="C240" s="32" t="s">
        <v>39</v>
      </c>
      <c r="D240" s="32">
        <v>602.262</v>
      </c>
      <c r="E240" s="53">
        <f>E242</f>
        <v>498.2977</v>
      </c>
      <c r="F240" s="53">
        <f>F242</f>
        <v>498.2977</v>
      </c>
      <c r="G240" s="52">
        <f t="shared" si="10"/>
        <v>100</v>
      </c>
      <c r="H240" s="51">
        <f t="shared" si="11"/>
        <v>0</v>
      </c>
    </row>
    <row r="241" spans="1:8" ht="23.25" customHeight="1">
      <c r="A241" s="8" t="s">
        <v>93</v>
      </c>
      <c r="B241" s="32" t="s">
        <v>155</v>
      </c>
      <c r="C241" s="32" t="s">
        <v>66</v>
      </c>
      <c r="D241" s="32">
        <v>602.262</v>
      </c>
      <c r="E241" s="53">
        <f>E242</f>
        <v>498.2977</v>
      </c>
      <c r="F241" s="53">
        <f>F242</f>
        <v>498.2977</v>
      </c>
      <c r="G241" s="52">
        <f t="shared" si="10"/>
        <v>100</v>
      </c>
      <c r="H241" s="51">
        <f t="shared" si="11"/>
        <v>0</v>
      </c>
    </row>
    <row r="242" spans="1:8" ht="24">
      <c r="A242" s="8" t="s">
        <v>48</v>
      </c>
      <c r="B242" s="32" t="s">
        <v>155</v>
      </c>
      <c r="C242" s="32" t="s">
        <v>49</v>
      </c>
      <c r="D242" s="32">
        <v>602.262</v>
      </c>
      <c r="E242" s="51">
        <f>80+37.45+357.088+4.86+18.8997</f>
        <v>498.2977</v>
      </c>
      <c r="F242" s="51">
        <f>E242</f>
        <v>498.2977</v>
      </c>
      <c r="G242" s="52">
        <f t="shared" si="10"/>
        <v>100</v>
      </c>
      <c r="H242" s="51">
        <f t="shared" si="11"/>
        <v>0</v>
      </c>
    </row>
    <row r="243" spans="1:8" ht="24">
      <c r="A243" s="8" t="s">
        <v>156</v>
      </c>
      <c r="B243" s="32" t="s">
        <v>157</v>
      </c>
      <c r="C243" s="32" t="s">
        <v>39</v>
      </c>
      <c r="D243" s="32">
        <v>3607.06</v>
      </c>
      <c r="E243" s="53">
        <f>E244</f>
        <v>4210.32822</v>
      </c>
      <c r="F243" s="53">
        <f>F244</f>
        <v>4209.7656</v>
      </c>
      <c r="G243" s="52">
        <f t="shared" si="10"/>
        <v>99.98663714630779</v>
      </c>
      <c r="H243" s="51">
        <f t="shared" si="11"/>
        <v>0.5626200000006065</v>
      </c>
    </row>
    <row r="244" spans="1:8" ht="24" customHeight="1">
      <c r="A244" s="8" t="s">
        <v>17</v>
      </c>
      <c r="B244" s="32" t="s">
        <v>158</v>
      </c>
      <c r="C244" s="32" t="s">
        <v>39</v>
      </c>
      <c r="D244" s="32">
        <v>3607.06</v>
      </c>
      <c r="E244" s="53">
        <f>E246+E247</f>
        <v>4210.32822</v>
      </c>
      <c r="F244" s="53">
        <f>F246+F247</f>
        <v>4209.7656</v>
      </c>
      <c r="G244" s="52">
        <f t="shared" si="10"/>
        <v>99.98663714630779</v>
      </c>
      <c r="H244" s="51">
        <f t="shared" si="11"/>
        <v>0.5626200000006065</v>
      </c>
    </row>
    <row r="245" spans="1:8" ht="22.5" customHeight="1">
      <c r="A245" s="8" t="s">
        <v>93</v>
      </c>
      <c r="B245" s="32" t="s">
        <v>158</v>
      </c>
      <c r="C245" s="32" t="s">
        <v>66</v>
      </c>
      <c r="D245" s="32">
        <v>3607.06</v>
      </c>
      <c r="E245" s="53">
        <f>E246</f>
        <v>4151.82822</v>
      </c>
      <c r="F245" s="53">
        <f>F246</f>
        <v>4151.2656</v>
      </c>
      <c r="G245" s="52">
        <f t="shared" si="10"/>
        <v>99.98644886131632</v>
      </c>
      <c r="H245" s="51">
        <f t="shared" si="11"/>
        <v>0.5626200000006065</v>
      </c>
    </row>
    <row r="246" spans="1:8" ht="22.5" customHeight="1">
      <c r="A246" s="8" t="s">
        <v>48</v>
      </c>
      <c r="B246" s="32" t="s">
        <v>158</v>
      </c>
      <c r="C246" s="32" t="s">
        <v>49</v>
      </c>
      <c r="D246" s="32">
        <v>3607.06</v>
      </c>
      <c r="E246" s="51">
        <f>4210.32822-58.5</f>
        <v>4151.82822</v>
      </c>
      <c r="F246" s="51">
        <f>4209.7656-58.5</f>
        <v>4151.2656</v>
      </c>
      <c r="G246" s="52">
        <f t="shared" si="10"/>
        <v>99.98644886131632</v>
      </c>
      <c r="H246" s="51">
        <f t="shared" si="11"/>
        <v>0.5626200000006065</v>
      </c>
    </row>
    <row r="247" spans="1:8" ht="22.5" customHeight="1">
      <c r="A247" s="13" t="s">
        <v>45</v>
      </c>
      <c r="B247" s="32" t="s">
        <v>158</v>
      </c>
      <c r="C247" s="32" t="s">
        <v>74</v>
      </c>
      <c r="D247" s="32">
        <v>0</v>
      </c>
      <c r="E247" s="53">
        <f>SUM(E248)</f>
        <v>58.5</v>
      </c>
      <c r="F247" s="53">
        <f>SUM(F248)</f>
        <v>58.5</v>
      </c>
      <c r="G247" s="52">
        <f t="shared" si="10"/>
        <v>100</v>
      </c>
      <c r="H247" s="51">
        <f t="shared" si="11"/>
        <v>0</v>
      </c>
    </row>
    <row r="248" spans="1:8" ht="18" customHeight="1">
      <c r="A248" s="13" t="s">
        <v>307</v>
      </c>
      <c r="B248" s="32" t="s">
        <v>158</v>
      </c>
      <c r="C248" s="32" t="s">
        <v>6</v>
      </c>
      <c r="D248" s="32">
        <v>0</v>
      </c>
      <c r="E248" s="51">
        <v>58.5</v>
      </c>
      <c r="F248" s="51">
        <v>58.5</v>
      </c>
      <c r="G248" s="52">
        <f t="shared" si="10"/>
        <v>100</v>
      </c>
      <c r="H248" s="51">
        <f t="shared" si="11"/>
        <v>0</v>
      </c>
    </row>
    <row r="249" spans="1:8" ht="12.75">
      <c r="A249" s="8" t="s">
        <v>159</v>
      </c>
      <c r="B249" s="32" t="s">
        <v>160</v>
      </c>
      <c r="C249" s="32" t="s">
        <v>39</v>
      </c>
      <c r="D249" s="32">
        <v>1085.29</v>
      </c>
      <c r="E249" s="53">
        <f>E250</f>
        <v>991.3348199999999</v>
      </c>
      <c r="F249" s="53">
        <f>F250</f>
        <v>991.3348199999999</v>
      </c>
      <c r="G249" s="52">
        <f t="shared" si="10"/>
        <v>100</v>
      </c>
      <c r="H249" s="51">
        <f t="shared" si="11"/>
        <v>0</v>
      </c>
    </row>
    <row r="250" spans="1:8" ht="12.75">
      <c r="A250" s="8" t="s">
        <v>17</v>
      </c>
      <c r="B250" s="32" t="s">
        <v>161</v>
      </c>
      <c r="C250" s="32" t="s">
        <v>39</v>
      </c>
      <c r="D250" s="32">
        <v>1085.29</v>
      </c>
      <c r="E250" s="53">
        <f>E252</f>
        <v>991.3348199999999</v>
      </c>
      <c r="F250" s="53">
        <f>F252</f>
        <v>991.3348199999999</v>
      </c>
      <c r="G250" s="52">
        <f t="shared" si="10"/>
        <v>100</v>
      </c>
      <c r="H250" s="51">
        <f t="shared" si="11"/>
        <v>0</v>
      </c>
    </row>
    <row r="251" spans="1:8" ht="27.75" customHeight="1">
      <c r="A251" s="8" t="s">
        <v>93</v>
      </c>
      <c r="B251" s="32" t="s">
        <v>161</v>
      </c>
      <c r="C251" s="32" t="s">
        <v>66</v>
      </c>
      <c r="D251" s="32">
        <v>1085.29</v>
      </c>
      <c r="E251" s="53">
        <f>E252</f>
        <v>991.3348199999999</v>
      </c>
      <c r="F251" s="53">
        <f>F252</f>
        <v>991.3348199999999</v>
      </c>
      <c r="G251" s="52">
        <f t="shared" si="10"/>
        <v>100</v>
      </c>
      <c r="H251" s="51">
        <f t="shared" si="11"/>
        <v>0</v>
      </c>
    </row>
    <row r="252" spans="1:8" ht="21.75" customHeight="1">
      <c r="A252" s="8" t="s">
        <v>48</v>
      </c>
      <c r="B252" s="32" t="s">
        <v>161</v>
      </c>
      <c r="C252" s="32" t="s">
        <v>49</v>
      </c>
      <c r="D252" s="32">
        <v>1085.29</v>
      </c>
      <c r="E252" s="51">
        <f>4.79009+986.54473</f>
        <v>991.3348199999999</v>
      </c>
      <c r="F252" s="51">
        <f>E252</f>
        <v>991.3348199999999</v>
      </c>
      <c r="G252" s="52">
        <f t="shared" si="10"/>
        <v>100</v>
      </c>
      <c r="H252" s="51">
        <f t="shared" si="11"/>
        <v>0</v>
      </c>
    </row>
    <row r="253" spans="1:8" ht="13.5" customHeight="1">
      <c r="A253" s="8" t="s">
        <v>162</v>
      </c>
      <c r="B253" s="32" t="s">
        <v>163</v>
      </c>
      <c r="C253" s="32" t="s">
        <v>39</v>
      </c>
      <c r="D253" s="32">
        <v>7237.213</v>
      </c>
      <c r="E253" s="53">
        <f>E254</f>
        <v>8443.808939999999</v>
      </c>
      <c r="F253" s="53">
        <f>F254</f>
        <v>8354.296030000001</v>
      </c>
      <c r="G253" s="52">
        <f t="shared" si="10"/>
        <v>98.93989891722967</v>
      </c>
      <c r="H253" s="51">
        <f t="shared" si="11"/>
        <v>89.51290999999765</v>
      </c>
    </row>
    <row r="254" spans="1:8" ht="28.5" customHeight="1">
      <c r="A254" s="8" t="s">
        <v>17</v>
      </c>
      <c r="B254" s="32" t="s">
        <v>164</v>
      </c>
      <c r="C254" s="32" t="s">
        <v>39</v>
      </c>
      <c r="D254" s="32">
        <v>7237.213</v>
      </c>
      <c r="E254" s="53">
        <f>E256+E257</f>
        <v>8443.808939999999</v>
      </c>
      <c r="F254" s="53">
        <f>F256+F257</f>
        <v>8354.296030000001</v>
      </c>
      <c r="G254" s="52">
        <f t="shared" si="10"/>
        <v>98.93989891722967</v>
      </c>
      <c r="H254" s="51">
        <f t="shared" si="11"/>
        <v>89.51290999999765</v>
      </c>
    </row>
    <row r="255" spans="1:8" ht="24">
      <c r="A255" s="8" t="s">
        <v>93</v>
      </c>
      <c r="B255" s="32" t="s">
        <v>164</v>
      </c>
      <c r="C255" s="32" t="s">
        <v>66</v>
      </c>
      <c r="D255" s="32">
        <v>6462.213</v>
      </c>
      <c r="E255" s="53">
        <f>E256</f>
        <v>7618.80894</v>
      </c>
      <c r="F255" s="53">
        <f>F256</f>
        <v>7529.29603</v>
      </c>
      <c r="G255" s="52">
        <f t="shared" si="10"/>
        <v>98.82510625079411</v>
      </c>
      <c r="H255" s="51">
        <f t="shared" si="11"/>
        <v>89.51290999999947</v>
      </c>
    </row>
    <row r="256" spans="1:8" ht="24">
      <c r="A256" s="8" t="s">
        <v>48</v>
      </c>
      <c r="B256" s="32" t="s">
        <v>164</v>
      </c>
      <c r="C256" s="32" t="s">
        <v>49</v>
      </c>
      <c r="D256" s="32">
        <v>6462.213</v>
      </c>
      <c r="E256" s="51">
        <v>7618.80894</v>
      </c>
      <c r="F256" s="51">
        <v>7529.29603</v>
      </c>
      <c r="G256" s="52">
        <f t="shared" si="10"/>
        <v>98.82510625079411</v>
      </c>
      <c r="H256" s="51">
        <f t="shared" si="11"/>
        <v>89.51290999999947</v>
      </c>
    </row>
    <row r="257" spans="1:8" ht="24">
      <c r="A257" s="23" t="s">
        <v>300</v>
      </c>
      <c r="B257" s="32" t="s">
        <v>164</v>
      </c>
      <c r="C257" s="32" t="s">
        <v>302</v>
      </c>
      <c r="D257" s="32">
        <v>775</v>
      </c>
      <c r="E257" s="51">
        <f>E258</f>
        <v>825</v>
      </c>
      <c r="F257" s="51">
        <f>F258</f>
        <v>825</v>
      </c>
      <c r="G257" s="52">
        <f t="shared" si="10"/>
        <v>100</v>
      </c>
      <c r="H257" s="51">
        <f t="shared" si="11"/>
        <v>0</v>
      </c>
    </row>
    <row r="258" spans="1:8" ht="12.75">
      <c r="A258" s="24" t="s">
        <v>301</v>
      </c>
      <c r="B258" s="32" t="s">
        <v>164</v>
      </c>
      <c r="C258" s="32" t="s">
        <v>303</v>
      </c>
      <c r="D258" s="32">
        <v>775</v>
      </c>
      <c r="E258" s="51">
        <v>825</v>
      </c>
      <c r="F258" s="51">
        <v>825</v>
      </c>
      <c r="G258" s="52">
        <f t="shared" si="10"/>
        <v>100</v>
      </c>
      <c r="H258" s="51">
        <f t="shared" si="11"/>
        <v>0</v>
      </c>
    </row>
    <row r="259" spans="1:8" ht="21" customHeight="1">
      <c r="A259" s="7" t="s">
        <v>18</v>
      </c>
      <c r="B259" s="31" t="s">
        <v>165</v>
      </c>
      <c r="C259" s="31" t="s">
        <v>39</v>
      </c>
      <c r="D259" s="31">
        <v>1217.226</v>
      </c>
      <c r="E259" s="49">
        <f>E263</f>
        <v>750</v>
      </c>
      <c r="F259" s="49">
        <f>F263</f>
        <v>750</v>
      </c>
      <c r="G259" s="50">
        <f t="shared" si="10"/>
        <v>100</v>
      </c>
      <c r="H259" s="49">
        <f t="shared" si="11"/>
        <v>0</v>
      </c>
    </row>
    <row r="260" spans="1:8" ht="24">
      <c r="A260" s="8" t="s">
        <v>166</v>
      </c>
      <c r="B260" s="32" t="s">
        <v>167</v>
      </c>
      <c r="C260" s="32" t="s">
        <v>39</v>
      </c>
      <c r="D260" s="32">
        <v>1217.226</v>
      </c>
      <c r="E260" s="53">
        <f>E261</f>
        <v>750</v>
      </c>
      <c r="F260" s="53">
        <f>F261</f>
        <v>750</v>
      </c>
      <c r="G260" s="56">
        <f t="shared" si="10"/>
        <v>100</v>
      </c>
      <c r="H260" s="53">
        <f t="shared" si="11"/>
        <v>0</v>
      </c>
    </row>
    <row r="261" spans="1:8" ht="12.75">
      <c r="A261" s="8" t="s">
        <v>19</v>
      </c>
      <c r="B261" s="32" t="s">
        <v>168</v>
      </c>
      <c r="C261" s="32" t="s">
        <v>39</v>
      </c>
      <c r="D261" s="32">
        <v>1217.226</v>
      </c>
      <c r="E261" s="53">
        <f>E263</f>
        <v>750</v>
      </c>
      <c r="F261" s="53">
        <f>F263</f>
        <v>750</v>
      </c>
      <c r="G261" s="56">
        <f t="shared" si="10"/>
        <v>100</v>
      </c>
      <c r="H261" s="53">
        <f t="shared" si="11"/>
        <v>0</v>
      </c>
    </row>
    <row r="262" spans="1:8" ht="26.25" customHeight="1">
      <c r="A262" s="8" t="s">
        <v>93</v>
      </c>
      <c r="B262" s="32" t="s">
        <v>168</v>
      </c>
      <c r="C262" s="32" t="s">
        <v>66</v>
      </c>
      <c r="D262" s="32">
        <v>1217.226</v>
      </c>
      <c r="E262" s="53">
        <f>E263</f>
        <v>750</v>
      </c>
      <c r="F262" s="53">
        <f>F263</f>
        <v>750</v>
      </c>
      <c r="G262" s="56">
        <f t="shared" si="10"/>
        <v>100</v>
      </c>
      <c r="H262" s="53">
        <f t="shared" si="11"/>
        <v>0</v>
      </c>
    </row>
    <row r="263" spans="1:8" ht="24" customHeight="1">
      <c r="A263" s="8" t="s">
        <v>48</v>
      </c>
      <c r="B263" s="32" t="s">
        <v>168</v>
      </c>
      <c r="C263" s="32" t="s">
        <v>49</v>
      </c>
      <c r="D263" s="32">
        <v>1217.226</v>
      </c>
      <c r="E263" s="53">
        <v>750</v>
      </c>
      <c r="F263" s="53">
        <v>750</v>
      </c>
      <c r="G263" s="56">
        <f t="shared" si="10"/>
        <v>100</v>
      </c>
      <c r="H263" s="53">
        <f t="shared" si="11"/>
        <v>0</v>
      </c>
    </row>
    <row r="264" spans="1:8" ht="27" customHeight="1">
      <c r="A264" s="7" t="s">
        <v>20</v>
      </c>
      <c r="B264" s="31" t="s">
        <v>169</v>
      </c>
      <c r="C264" s="31" t="s">
        <v>39</v>
      </c>
      <c r="D264" s="31">
        <v>8121.651</v>
      </c>
      <c r="E264" s="49">
        <f>E266</f>
        <v>8975</v>
      </c>
      <c r="F264" s="49">
        <f>F266</f>
        <v>8926.76224</v>
      </c>
      <c r="G264" s="50">
        <f t="shared" si="10"/>
        <v>99.46253192200558</v>
      </c>
      <c r="H264" s="49">
        <f t="shared" si="11"/>
        <v>48.23775999999998</v>
      </c>
    </row>
    <row r="265" spans="1:8" ht="17.25" customHeight="1">
      <c r="A265" s="8" t="s">
        <v>170</v>
      </c>
      <c r="B265" s="32" t="s">
        <v>171</v>
      </c>
      <c r="C265" s="32" t="s">
        <v>39</v>
      </c>
      <c r="D265" s="32">
        <v>8121.651</v>
      </c>
      <c r="E265" s="53">
        <f>E266</f>
        <v>8975</v>
      </c>
      <c r="F265" s="53">
        <f>F266</f>
        <v>8926.76224</v>
      </c>
      <c r="G265" s="52">
        <f t="shared" si="10"/>
        <v>99.46253192200558</v>
      </c>
      <c r="H265" s="51">
        <f t="shared" si="11"/>
        <v>48.23775999999998</v>
      </c>
    </row>
    <row r="266" spans="1:8" ht="24.75" customHeight="1">
      <c r="A266" s="8" t="s">
        <v>46</v>
      </c>
      <c r="B266" s="32" t="s">
        <v>172</v>
      </c>
      <c r="C266" s="32" t="s">
        <v>39</v>
      </c>
      <c r="D266" s="32">
        <v>8121.651</v>
      </c>
      <c r="E266" s="53">
        <f>E268</f>
        <v>8975</v>
      </c>
      <c r="F266" s="53">
        <f>F268</f>
        <v>8926.76224</v>
      </c>
      <c r="G266" s="52">
        <f t="shared" si="10"/>
        <v>99.46253192200558</v>
      </c>
      <c r="H266" s="51">
        <f t="shared" si="11"/>
        <v>48.23775999999998</v>
      </c>
    </row>
    <row r="267" spans="1:8" ht="26.25" customHeight="1">
      <c r="A267" s="8" t="s">
        <v>93</v>
      </c>
      <c r="B267" s="32" t="s">
        <v>172</v>
      </c>
      <c r="C267" s="32" t="s">
        <v>66</v>
      </c>
      <c r="D267" s="32">
        <v>8121.651</v>
      </c>
      <c r="E267" s="53">
        <f>E268</f>
        <v>8975</v>
      </c>
      <c r="F267" s="53">
        <f>F268</f>
        <v>8926.76224</v>
      </c>
      <c r="G267" s="52">
        <f t="shared" si="10"/>
        <v>99.46253192200558</v>
      </c>
      <c r="H267" s="51">
        <f t="shared" si="11"/>
        <v>48.23775999999998</v>
      </c>
    </row>
    <row r="268" spans="1:8" ht="26.25" customHeight="1">
      <c r="A268" s="8" t="s">
        <v>48</v>
      </c>
      <c r="B268" s="32" t="s">
        <v>172</v>
      </c>
      <c r="C268" s="32" t="s">
        <v>49</v>
      </c>
      <c r="D268" s="32">
        <v>8121.651</v>
      </c>
      <c r="E268" s="51">
        <v>8975</v>
      </c>
      <c r="F268" s="51">
        <v>8926.76224</v>
      </c>
      <c r="G268" s="52">
        <f t="shared" si="10"/>
        <v>99.46253192200558</v>
      </c>
      <c r="H268" s="51">
        <f t="shared" si="11"/>
        <v>48.23775999999998</v>
      </c>
    </row>
    <row r="269" spans="1:8" ht="29.25" customHeight="1">
      <c r="A269" s="28" t="s">
        <v>381</v>
      </c>
      <c r="B269" s="34" t="s">
        <v>108</v>
      </c>
      <c r="C269" s="31" t="s">
        <v>39</v>
      </c>
      <c r="D269" s="31">
        <v>307.29995</v>
      </c>
      <c r="E269" s="49">
        <f>E271</f>
        <v>161.91947</v>
      </c>
      <c r="F269" s="49">
        <f>F271</f>
        <v>161.91947</v>
      </c>
      <c r="G269" s="50">
        <f t="shared" si="10"/>
        <v>100</v>
      </c>
      <c r="H269" s="49">
        <f t="shared" si="11"/>
        <v>0</v>
      </c>
    </row>
    <row r="270" spans="1:8" ht="24" customHeight="1">
      <c r="A270" s="8" t="s">
        <v>109</v>
      </c>
      <c r="B270" s="35" t="s">
        <v>110</v>
      </c>
      <c r="C270" s="32" t="s">
        <v>39</v>
      </c>
      <c r="D270" s="32">
        <v>307.29995</v>
      </c>
      <c r="E270" s="53">
        <f>E272</f>
        <v>161.91947</v>
      </c>
      <c r="F270" s="53">
        <f>F272</f>
        <v>161.91947</v>
      </c>
      <c r="G270" s="56">
        <f t="shared" si="10"/>
        <v>100</v>
      </c>
      <c r="H270" s="53">
        <f t="shared" si="11"/>
        <v>0</v>
      </c>
    </row>
    <row r="271" spans="1:8" ht="27.75" customHeight="1">
      <c r="A271" s="14" t="s">
        <v>81</v>
      </c>
      <c r="B271" s="35" t="s">
        <v>111</v>
      </c>
      <c r="C271" s="32" t="s">
        <v>39</v>
      </c>
      <c r="D271" s="32">
        <v>307.29995</v>
      </c>
      <c r="E271" s="53">
        <f>E272</f>
        <v>161.91947</v>
      </c>
      <c r="F271" s="53">
        <f>F272</f>
        <v>161.91947</v>
      </c>
      <c r="G271" s="56">
        <f t="shared" si="10"/>
        <v>100</v>
      </c>
      <c r="H271" s="53">
        <f t="shared" si="11"/>
        <v>0</v>
      </c>
    </row>
    <row r="272" spans="1:8" ht="24.75" customHeight="1">
      <c r="A272" s="8" t="s">
        <v>93</v>
      </c>
      <c r="B272" s="35" t="s">
        <v>111</v>
      </c>
      <c r="C272" s="32" t="s">
        <v>66</v>
      </c>
      <c r="D272" s="32">
        <v>307.29995</v>
      </c>
      <c r="E272" s="53">
        <f>E273</f>
        <v>161.91947</v>
      </c>
      <c r="F272" s="53">
        <f>F273</f>
        <v>161.91947</v>
      </c>
      <c r="G272" s="56">
        <f t="shared" si="10"/>
        <v>100</v>
      </c>
      <c r="H272" s="53">
        <f t="shared" si="11"/>
        <v>0</v>
      </c>
    </row>
    <row r="273" spans="1:8" ht="24.75" customHeight="1">
      <c r="A273" s="8" t="s">
        <v>48</v>
      </c>
      <c r="B273" s="35" t="s">
        <v>111</v>
      </c>
      <c r="C273" s="32" t="s">
        <v>49</v>
      </c>
      <c r="D273" s="32">
        <v>307.29995</v>
      </c>
      <c r="E273" s="53">
        <f>114.316+47.60347</f>
        <v>161.91947</v>
      </c>
      <c r="F273" s="53">
        <f>E273</f>
        <v>161.91947</v>
      </c>
      <c r="G273" s="56">
        <f t="shared" si="10"/>
        <v>100</v>
      </c>
      <c r="H273" s="53">
        <f t="shared" si="11"/>
        <v>0</v>
      </c>
    </row>
    <row r="274" spans="1:8" ht="24" customHeight="1">
      <c r="A274" s="28" t="s">
        <v>382</v>
      </c>
      <c r="B274" s="31" t="s">
        <v>120</v>
      </c>
      <c r="C274" s="31" t="s">
        <v>39</v>
      </c>
      <c r="D274" s="31">
        <v>29456.59458</v>
      </c>
      <c r="E274" s="57">
        <f>E275+E283+E299+E302</f>
        <v>46499.95902</v>
      </c>
      <c r="F274" s="57">
        <f>F275+F283+F299+F302</f>
        <v>45969.59137</v>
      </c>
      <c r="G274" s="50">
        <f t="shared" si="10"/>
        <v>98.85942340342304</v>
      </c>
      <c r="H274" s="49">
        <f t="shared" si="11"/>
        <v>530.3676500000001</v>
      </c>
    </row>
    <row r="275" spans="1:8" ht="24.75" customHeight="1">
      <c r="A275" s="7" t="s">
        <v>309</v>
      </c>
      <c r="B275" s="31" t="s">
        <v>312</v>
      </c>
      <c r="C275" s="31" t="s">
        <v>39</v>
      </c>
      <c r="D275" s="31">
        <v>3340.3334</v>
      </c>
      <c r="E275" s="49">
        <f>SUM(E276)</f>
        <v>6094.00346</v>
      </c>
      <c r="F275" s="49">
        <f>SUM(F276)</f>
        <v>5821.15479</v>
      </c>
      <c r="G275" s="50">
        <f t="shared" si="10"/>
        <v>95.52266959165789</v>
      </c>
      <c r="H275" s="49">
        <f t="shared" si="11"/>
        <v>272.8486700000003</v>
      </c>
    </row>
    <row r="276" spans="1:8" ht="22.5" customHeight="1">
      <c r="A276" s="7" t="s">
        <v>310</v>
      </c>
      <c r="B276" s="31" t="s">
        <v>313</v>
      </c>
      <c r="C276" s="31" t="s">
        <v>39</v>
      </c>
      <c r="D276" s="31">
        <v>3340.3334</v>
      </c>
      <c r="E276" s="49">
        <f>SUM(E277+E280)</f>
        <v>6094.00346</v>
      </c>
      <c r="F276" s="49">
        <f>SUM(F277+F280)</f>
        <v>5821.15479</v>
      </c>
      <c r="G276" s="50">
        <f t="shared" si="10"/>
        <v>95.52266959165789</v>
      </c>
      <c r="H276" s="49">
        <f t="shared" si="11"/>
        <v>272.8486700000003</v>
      </c>
    </row>
    <row r="277" spans="1:10" ht="52.5" customHeight="1">
      <c r="A277" s="8" t="s">
        <v>311</v>
      </c>
      <c r="B277" s="96" t="s">
        <v>314</v>
      </c>
      <c r="C277" s="32" t="s">
        <v>39</v>
      </c>
      <c r="D277" s="32">
        <v>3340.3334</v>
      </c>
      <c r="E277" s="53">
        <f>SUM(E278)</f>
        <v>6094.00346</v>
      </c>
      <c r="F277" s="53">
        <f>SUM(F278)</f>
        <v>5821.15479</v>
      </c>
      <c r="G277" s="52">
        <f t="shared" si="10"/>
        <v>95.52266959165789</v>
      </c>
      <c r="H277" s="51">
        <f t="shared" si="11"/>
        <v>272.8486700000003</v>
      </c>
      <c r="J277" s="29"/>
    </row>
    <row r="278" spans="1:8" ht="24.75" customHeight="1">
      <c r="A278" s="8" t="s">
        <v>93</v>
      </c>
      <c r="B278" s="96" t="s">
        <v>314</v>
      </c>
      <c r="C278" s="32" t="s">
        <v>66</v>
      </c>
      <c r="D278" s="32">
        <v>3340.3334</v>
      </c>
      <c r="E278" s="53">
        <f>SUM(E279)</f>
        <v>6094.00346</v>
      </c>
      <c r="F278" s="53">
        <f>SUM(F279)</f>
        <v>5821.15479</v>
      </c>
      <c r="G278" s="52">
        <f t="shared" si="10"/>
        <v>95.52266959165789</v>
      </c>
      <c r="H278" s="51">
        <f t="shared" si="11"/>
        <v>272.8486700000003</v>
      </c>
    </row>
    <row r="279" spans="1:8" ht="30.75" customHeight="1">
      <c r="A279" s="8" t="s">
        <v>48</v>
      </c>
      <c r="B279" s="96" t="s">
        <v>314</v>
      </c>
      <c r="C279" s="32" t="s">
        <v>49</v>
      </c>
      <c r="D279" s="32">
        <v>3340.3334</v>
      </c>
      <c r="E279" s="53">
        <f>5601.72781+492.27565</f>
        <v>6094.00346</v>
      </c>
      <c r="F279" s="53">
        <f>5350.91994+470.23485</f>
        <v>5821.15479</v>
      </c>
      <c r="G279" s="52">
        <f t="shared" si="10"/>
        <v>95.52266959165789</v>
      </c>
      <c r="H279" s="51">
        <f t="shared" si="11"/>
        <v>272.8486700000003</v>
      </c>
    </row>
    <row r="280" spans="1:8" ht="55.5" customHeight="1" hidden="1">
      <c r="A280" s="8" t="s">
        <v>323</v>
      </c>
      <c r="B280" s="32" t="s">
        <v>314</v>
      </c>
      <c r="C280" s="32" t="s">
        <v>39</v>
      </c>
      <c r="D280" s="32">
        <v>0</v>
      </c>
      <c r="E280" s="53">
        <f>SUM(E281)</f>
        <v>0</v>
      </c>
      <c r="F280" s="53">
        <f>SUM(F281)</f>
        <v>0</v>
      </c>
      <c r="G280" s="52" t="e">
        <f t="shared" si="10"/>
        <v>#DIV/0!</v>
      </c>
      <c r="H280" s="51">
        <f t="shared" si="11"/>
        <v>0</v>
      </c>
    </row>
    <row r="281" spans="1:8" ht="24.75" customHeight="1" hidden="1">
      <c r="A281" s="8" t="s">
        <v>93</v>
      </c>
      <c r="B281" s="32" t="s">
        <v>314</v>
      </c>
      <c r="C281" s="32" t="s">
        <v>66</v>
      </c>
      <c r="D281" s="32">
        <v>0</v>
      </c>
      <c r="E281" s="53">
        <f>SUM(E282)</f>
        <v>0</v>
      </c>
      <c r="F281" s="53">
        <f>SUM(F282)</f>
        <v>0</v>
      </c>
      <c r="G281" s="52" t="e">
        <f t="shared" si="10"/>
        <v>#DIV/0!</v>
      </c>
      <c r="H281" s="51">
        <f t="shared" si="11"/>
        <v>0</v>
      </c>
    </row>
    <row r="282" spans="1:8" ht="27" customHeight="1" hidden="1">
      <c r="A282" s="8" t="s">
        <v>48</v>
      </c>
      <c r="B282" s="32" t="s">
        <v>314</v>
      </c>
      <c r="C282" s="32" t="s">
        <v>49</v>
      </c>
      <c r="D282" s="32"/>
      <c r="E282" s="53"/>
      <c r="F282" s="53"/>
      <c r="G282" s="52" t="e">
        <f t="shared" si="10"/>
        <v>#DIV/0!</v>
      </c>
      <c r="H282" s="51">
        <f t="shared" si="11"/>
        <v>0</v>
      </c>
    </row>
    <row r="283" spans="1:9" ht="33" customHeight="1">
      <c r="A283" s="7" t="s">
        <v>121</v>
      </c>
      <c r="B283" s="31" t="s">
        <v>122</v>
      </c>
      <c r="C283" s="31" t="s">
        <v>39</v>
      </c>
      <c r="D283" s="31">
        <v>20093.623180000002</v>
      </c>
      <c r="E283" s="49">
        <f>E294+E284</f>
        <v>29623.41803</v>
      </c>
      <c r="F283" s="49">
        <f>F294+F284</f>
        <v>29397.80653</v>
      </c>
      <c r="G283" s="54">
        <f t="shared" si="10"/>
        <v>99.2384015248628</v>
      </c>
      <c r="H283" s="55">
        <f t="shared" si="11"/>
        <v>225.61149999999907</v>
      </c>
      <c r="I283" s="65"/>
    </row>
    <row r="284" spans="1:8" ht="26.25" customHeight="1">
      <c r="A284" s="13" t="s">
        <v>321</v>
      </c>
      <c r="B284" s="32" t="s">
        <v>402</v>
      </c>
      <c r="C284" s="32" t="s">
        <v>39</v>
      </c>
      <c r="D284" s="32">
        <v>0</v>
      </c>
      <c r="E284" s="53">
        <f>SUM(E285)</f>
        <v>9057.71029</v>
      </c>
      <c r="F284" s="53">
        <f>SUM(F285)</f>
        <v>9057.71029</v>
      </c>
      <c r="G284" s="52">
        <f t="shared" si="10"/>
        <v>100</v>
      </c>
      <c r="H284" s="51">
        <f t="shared" si="11"/>
        <v>0</v>
      </c>
    </row>
    <row r="285" spans="1:8" ht="26.25" customHeight="1">
      <c r="A285" s="8" t="s">
        <v>93</v>
      </c>
      <c r="B285" s="32" t="s">
        <v>402</v>
      </c>
      <c r="C285" s="32" t="s">
        <v>66</v>
      </c>
      <c r="D285" s="32">
        <v>0</v>
      </c>
      <c r="E285" s="53">
        <f>SUM(E286)</f>
        <v>9057.71029</v>
      </c>
      <c r="F285" s="53">
        <f>SUM(F286)</f>
        <v>9057.71029</v>
      </c>
      <c r="G285" s="52">
        <f t="shared" si="10"/>
        <v>100</v>
      </c>
      <c r="H285" s="51">
        <f t="shared" si="11"/>
        <v>0</v>
      </c>
    </row>
    <row r="286" spans="1:8" ht="55.5" customHeight="1">
      <c r="A286" s="8" t="s">
        <v>48</v>
      </c>
      <c r="B286" s="32" t="s">
        <v>402</v>
      </c>
      <c r="C286" s="32" t="s">
        <v>49</v>
      </c>
      <c r="D286" s="32">
        <v>0</v>
      </c>
      <c r="E286" s="53">
        <f>8423.67057+634.03972</f>
        <v>9057.71029</v>
      </c>
      <c r="F286" s="53">
        <f>E286</f>
        <v>9057.71029</v>
      </c>
      <c r="G286" s="52">
        <f t="shared" si="10"/>
        <v>100</v>
      </c>
      <c r="H286" s="51">
        <f t="shared" si="11"/>
        <v>0</v>
      </c>
    </row>
    <row r="287" spans="1:8" ht="93" customHeight="1" hidden="1">
      <c r="A287" s="14" t="s">
        <v>383</v>
      </c>
      <c r="B287" s="32" t="s">
        <v>306</v>
      </c>
      <c r="C287" s="32" t="s">
        <v>39</v>
      </c>
      <c r="D287" s="32">
        <v>0</v>
      </c>
      <c r="E287" s="53">
        <f>E288+E291</f>
        <v>0</v>
      </c>
      <c r="F287" s="53">
        <f>F288+F291</f>
        <v>0</v>
      </c>
      <c r="G287" s="52" t="e">
        <f>F287*100/E287</f>
        <v>#DIV/0!</v>
      </c>
      <c r="H287" s="51">
        <f>E287-F287</f>
        <v>0</v>
      </c>
    </row>
    <row r="288" spans="1:8" ht="57" customHeight="1" hidden="1">
      <c r="A288" s="11" t="s">
        <v>305</v>
      </c>
      <c r="B288" s="32" t="s">
        <v>306</v>
      </c>
      <c r="C288" s="32" t="s">
        <v>39</v>
      </c>
      <c r="D288" s="32">
        <v>0</v>
      </c>
      <c r="E288" s="53">
        <f>SUM(E290)</f>
        <v>0</v>
      </c>
      <c r="F288" s="53">
        <f>SUM(F290)</f>
        <v>0</v>
      </c>
      <c r="G288" s="52" t="e">
        <f t="shared" si="10"/>
        <v>#DIV/0!</v>
      </c>
      <c r="H288" s="51">
        <f t="shared" si="11"/>
        <v>0</v>
      </c>
    </row>
    <row r="289" spans="1:8" ht="32.25" customHeight="1" hidden="1">
      <c r="A289" s="13" t="s">
        <v>93</v>
      </c>
      <c r="B289" s="32" t="s">
        <v>306</v>
      </c>
      <c r="C289" s="32" t="s">
        <v>66</v>
      </c>
      <c r="D289" s="32">
        <v>0</v>
      </c>
      <c r="E289" s="53">
        <f>SUM(E290)</f>
        <v>0</v>
      </c>
      <c r="F289" s="53">
        <f>SUM(F290)</f>
        <v>0</v>
      </c>
      <c r="G289" s="52" t="e">
        <f t="shared" si="10"/>
        <v>#DIV/0!</v>
      </c>
      <c r="H289" s="51">
        <f t="shared" si="11"/>
        <v>0</v>
      </c>
    </row>
    <row r="290" spans="1:8" ht="40.5" customHeight="1" hidden="1">
      <c r="A290" s="13" t="s">
        <v>48</v>
      </c>
      <c r="B290" s="32" t="s">
        <v>306</v>
      </c>
      <c r="C290" s="32" t="s">
        <v>49</v>
      </c>
      <c r="D290" s="32">
        <v>0</v>
      </c>
      <c r="E290" s="53">
        <v>0</v>
      </c>
      <c r="F290" s="53">
        <v>0</v>
      </c>
      <c r="G290" s="52" t="e">
        <f t="shared" si="10"/>
        <v>#DIV/0!</v>
      </c>
      <c r="H290" s="51">
        <f t="shared" si="11"/>
        <v>0</v>
      </c>
    </row>
    <row r="291" spans="1:8" ht="47.25" customHeight="1" hidden="1">
      <c r="A291" s="11" t="s">
        <v>324</v>
      </c>
      <c r="B291" s="32" t="s">
        <v>306</v>
      </c>
      <c r="C291" s="32" t="s">
        <v>39</v>
      </c>
      <c r="D291" s="32">
        <v>0</v>
      </c>
      <c r="E291" s="53">
        <f>SUM(E293)</f>
        <v>0</v>
      </c>
      <c r="F291" s="53">
        <f>SUM(F293)</f>
        <v>0</v>
      </c>
      <c r="G291" s="52" t="e">
        <f t="shared" si="10"/>
        <v>#DIV/0!</v>
      </c>
      <c r="H291" s="51">
        <f t="shared" si="11"/>
        <v>0</v>
      </c>
    </row>
    <row r="292" spans="1:8" ht="32.25" customHeight="1" hidden="1">
      <c r="A292" s="13" t="s">
        <v>93</v>
      </c>
      <c r="B292" s="32" t="s">
        <v>306</v>
      </c>
      <c r="C292" s="32" t="s">
        <v>66</v>
      </c>
      <c r="D292" s="32">
        <v>0</v>
      </c>
      <c r="E292" s="53">
        <f>SUM(E293)</f>
        <v>0</v>
      </c>
      <c r="F292" s="53">
        <f>SUM(F293)</f>
        <v>0</v>
      </c>
      <c r="G292" s="52" t="e">
        <f t="shared" si="10"/>
        <v>#DIV/0!</v>
      </c>
      <c r="H292" s="51">
        <f t="shared" si="11"/>
        <v>0</v>
      </c>
    </row>
    <row r="293" spans="1:8" ht="25.5" customHeight="1" hidden="1">
      <c r="A293" s="13" t="s">
        <v>48</v>
      </c>
      <c r="B293" s="32" t="s">
        <v>306</v>
      </c>
      <c r="C293" s="32" t="s">
        <v>49</v>
      </c>
      <c r="D293" s="32">
        <v>0</v>
      </c>
      <c r="E293" s="53">
        <v>0</v>
      </c>
      <c r="F293" s="53">
        <v>0</v>
      </c>
      <c r="G293" s="52" t="e">
        <f t="shared" si="10"/>
        <v>#DIV/0!</v>
      </c>
      <c r="H293" s="51">
        <f t="shared" si="11"/>
        <v>0</v>
      </c>
    </row>
    <row r="294" spans="1:8" ht="21.75" customHeight="1">
      <c r="A294" s="8" t="s">
        <v>9</v>
      </c>
      <c r="B294" s="32" t="s">
        <v>123</v>
      </c>
      <c r="C294" s="32" t="s">
        <v>39</v>
      </c>
      <c r="D294" s="32">
        <v>20093.623180000002</v>
      </c>
      <c r="E294" s="53">
        <f>E295+E297</f>
        <v>20565.70774</v>
      </c>
      <c r="F294" s="53">
        <f>F295+F297</f>
        <v>20340.09624</v>
      </c>
      <c r="G294" s="52">
        <f t="shared" si="10"/>
        <v>98.9029723515851</v>
      </c>
      <c r="H294" s="51">
        <f t="shared" si="11"/>
        <v>225.6115000000027</v>
      </c>
    </row>
    <row r="295" spans="1:8" ht="22.5" customHeight="1">
      <c r="A295" s="8" t="s">
        <v>93</v>
      </c>
      <c r="B295" s="32" t="s">
        <v>123</v>
      </c>
      <c r="C295" s="32" t="s">
        <v>66</v>
      </c>
      <c r="D295" s="32">
        <v>20088.291</v>
      </c>
      <c r="E295" s="53">
        <f>E296</f>
        <v>20565.70774</v>
      </c>
      <c r="F295" s="53">
        <f>F296</f>
        <v>20340.09624</v>
      </c>
      <c r="G295" s="52">
        <f aca="true" t="shared" si="12" ref="G295:G352">F295*100/E295</f>
        <v>98.9029723515851</v>
      </c>
      <c r="H295" s="51">
        <f aca="true" t="shared" si="13" ref="H295:H352">E295-F295</f>
        <v>225.6115000000027</v>
      </c>
    </row>
    <row r="296" spans="1:8" ht="38.25" customHeight="1">
      <c r="A296" s="8" t="s">
        <v>48</v>
      </c>
      <c r="B296" s="32" t="s">
        <v>123</v>
      </c>
      <c r="C296" s="32" t="s">
        <v>49</v>
      </c>
      <c r="D296" s="32">
        <v>20088.291</v>
      </c>
      <c r="E296" s="53">
        <v>20565.70774</v>
      </c>
      <c r="F296" s="53">
        <v>20340.09624</v>
      </c>
      <c r="G296" s="52">
        <f t="shared" si="12"/>
        <v>98.9029723515851</v>
      </c>
      <c r="H296" s="51">
        <f t="shared" si="13"/>
        <v>225.6115000000027</v>
      </c>
    </row>
    <row r="297" spans="1:8" ht="21" customHeight="1">
      <c r="A297" s="13" t="s">
        <v>71</v>
      </c>
      <c r="B297" s="32" t="s">
        <v>123</v>
      </c>
      <c r="C297" s="32" t="s">
        <v>65</v>
      </c>
      <c r="D297" s="32">
        <v>5.33218</v>
      </c>
      <c r="E297" s="53">
        <f>E298</f>
        <v>0</v>
      </c>
      <c r="F297" s="53">
        <f>F298</f>
        <v>0</v>
      </c>
      <c r="G297" s="52" t="e">
        <f>F297*100/E297</f>
        <v>#DIV/0!</v>
      </c>
      <c r="H297" s="51">
        <f>E297-F297</f>
        <v>0</v>
      </c>
    </row>
    <row r="298" spans="1:8" ht="26.25" customHeight="1">
      <c r="A298" s="13" t="s">
        <v>8</v>
      </c>
      <c r="B298" s="32" t="s">
        <v>123</v>
      </c>
      <c r="C298" s="32" t="s">
        <v>2</v>
      </c>
      <c r="D298" s="32">
        <v>5.33218</v>
      </c>
      <c r="E298" s="53">
        <v>0</v>
      </c>
      <c r="F298" s="53">
        <v>0</v>
      </c>
      <c r="G298" s="52" t="e">
        <f>F298*100/E298</f>
        <v>#DIV/0!</v>
      </c>
      <c r="H298" s="51">
        <f>E298-F298</f>
        <v>0</v>
      </c>
    </row>
    <row r="299" spans="1:8" ht="30.75" customHeight="1" hidden="1">
      <c r="A299" s="90" t="s">
        <v>392</v>
      </c>
      <c r="B299" s="91" t="s">
        <v>346</v>
      </c>
      <c r="C299" s="91" t="s">
        <v>39</v>
      </c>
      <c r="D299" s="91">
        <v>0</v>
      </c>
      <c r="E299" s="92">
        <f>SUM(E300)</f>
        <v>0</v>
      </c>
      <c r="F299" s="92">
        <f>SUM(F300)</f>
        <v>0</v>
      </c>
      <c r="G299" s="93" t="e">
        <f>F299*100/E299</f>
        <v>#DIV/0!</v>
      </c>
      <c r="H299" s="92">
        <f>E299-F299</f>
        <v>0</v>
      </c>
    </row>
    <row r="300" spans="1:8" ht="30.75" customHeight="1" hidden="1">
      <c r="A300" s="22" t="s">
        <v>93</v>
      </c>
      <c r="B300" s="89" t="s">
        <v>346</v>
      </c>
      <c r="C300" s="89" t="s">
        <v>66</v>
      </c>
      <c r="D300" s="89">
        <v>0</v>
      </c>
      <c r="E300" s="58">
        <f>SUM(E301)</f>
        <v>0</v>
      </c>
      <c r="F300" s="58">
        <f>SUM(F301)</f>
        <v>0</v>
      </c>
      <c r="G300" s="59" t="e">
        <f>F300*100/E300</f>
        <v>#DIV/0!</v>
      </c>
      <c r="H300" s="58">
        <f>E300-F300</f>
        <v>0</v>
      </c>
    </row>
    <row r="301" spans="1:8" ht="37.5" customHeight="1" hidden="1">
      <c r="A301" s="22" t="s">
        <v>48</v>
      </c>
      <c r="B301" s="89" t="s">
        <v>346</v>
      </c>
      <c r="C301" s="89" t="s">
        <v>49</v>
      </c>
      <c r="D301" s="89">
        <v>0</v>
      </c>
      <c r="E301" s="58">
        <v>0</v>
      </c>
      <c r="F301" s="58">
        <v>0</v>
      </c>
      <c r="G301" s="59" t="e">
        <f>F301*100/E301</f>
        <v>#DIV/0!</v>
      </c>
      <c r="H301" s="58">
        <f>E301-F301</f>
        <v>0</v>
      </c>
    </row>
    <row r="302" spans="1:8" ht="36">
      <c r="A302" s="15" t="s">
        <v>250</v>
      </c>
      <c r="B302" s="31" t="s">
        <v>298</v>
      </c>
      <c r="C302" s="31" t="s">
        <v>39</v>
      </c>
      <c r="D302" s="31">
        <v>6022.638</v>
      </c>
      <c r="E302" s="49">
        <f>E303+E308</f>
        <v>10782.53753</v>
      </c>
      <c r="F302" s="49">
        <f>F303+F308</f>
        <v>10750.63005</v>
      </c>
      <c r="G302" s="54">
        <f t="shared" si="12"/>
        <v>99.70408190176732</v>
      </c>
      <c r="H302" s="55">
        <f t="shared" si="13"/>
        <v>31.90747999999985</v>
      </c>
    </row>
    <row r="303" spans="1:8" ht="12.75">
      <c r="A303" s="13" t="s">
        <v>53</v>
      </c>
      <c r="B303" s="32" t="s">
        <v>251</v>
      </c>
      <c r="C303" s="32" t="s">
        <v>39</v>
      </c>
      <c r="D303" s="32">
        <v>1750</v>
      </c>
      <c r="E303" s="53">
        <f>SUM(E306+E304)</f>
        <v>1030.0406</v>
      </c>
      <c r="F303" s="53">
        <f>SUM(F306+F304)</f>
        <v>1029.29946</v>
      </c>
      <c r="G303" s="52">
        <f t="shared" si="12"/>
        <v>99.92804749638023</v>
      </c>
      <c r="H303" s="51">
        <f t="shared" si="13"/>
        <v>0.7411400000000867</v>
      </c>
    </row>
    <row r="304" spans="1:8" ht="24">
      <c r="A304" s="13" t="s">
        <v>93</v>
      </c>
      <c r="B304" s="32" t="s">
        <v>251</v>
      </c>
      <c r="C304" s="32" t="s">
        <v>66</v>
      </c>
      <c r="D304" s="32">
        <v>0</v>
      </c>
      <c r="E304" s="53">
        <f>SUM(E305)</f>
        <v>231.28113</v>
      </c>
      <c r="F304" s="53">
        <f>SUM(F305)</f>
        <v>230.53999</v>
      </c>
      <c r="G304" s="52">
        <f t="shared" si="12"/>
        <v>99.67955016477134</v>
      </c>
      <c r="H304" s="51">
        <f t="shared" si="13"/>
        <v>0.7411400000000015</v>
      </c>
    </row>
    <row r="305" spans="1:8" ht="16.5" customHeight="1">
      <c r="A305" s="13" t="s">
        <v>48</v>
      </c>
      <c r="B305" s="32" t="s">
        <v>251</v>
      </c>
      <c r="C305" s="32" t="s">
        <v>49</v>
      </c>
      <c r="D305" s="32">
        <v>0</v>
      </c>
      <c r="E305" s="51">
        <f>230.53999+0.74114</f>
        <v>231.28113</v>
      </c>
      <c r="F305" s="51">
        <v>230.53999</v>
      </c>
      <c r="G305" s="52">
        <f t="shared" si="12"/>
        <v>99.67955016477134</v>
      </c>
      <c r="H305" s="51">
        <f t="shared" si="13"/>
        <v>0.7411400000000015</v>
      </c>
    </row>
    <row r="306" spans="1:8" ht="12.75">
      <c r="A306" s="13" t="s">
        <v>71</v>
      </c>
      <c r="B306" s="32" t="s">
        <v>251</v>
      </c>
      <c r="C306" s="32" t="s">
        <v>65</v>
      </c>
      <c r="D306" s="32">
        <v>1750</v>
      </c>
      <c r="E306" s="53">
        <f>SUM(E307)</f>
        <v>798.75947</v>
      </c>
      <c r="F306" s="53">
        <f>SUM(F307)</f>
        <v>798.75947</v>
      </c>
      <c r="G306" s="52">
        <f t="shared" si="12"/>
        <v>100</v>
      </c>
      <c r="H306" s="51">
        <f t="shared" si="13"/>
        <v>0</v>
      </c>
    </row>
    <row r="307" spans="1:8" ht="29.25" customHeight="1">
      <c r="A307" s="13" t="s">
        <v>8</v>
      </c>
      <c r="B307" s="32" t="s">
        <v>251</v>
      </c>
      <c r="C307" s="32" t="s">
        <v>2</v>
      </c>
      <c r="D307" s="32">
        <v>1750</v>
      </c>
      <c r="E307" s="51">
        <v>798.75947</v>
      </c>
      <c r="F307" s="51">
        <v>798.75947</v>
      </c>
      <c r="G307" s="52">
        <f t="shared" si="12"/>
        <v>100</v>
      </c>
      <c r="H307" s="51">
        <f t="shared" si="13"/>
        <v>0</v>
      </c>
    </row>
    <row r="308" spans="1:10" ht="29.25" customHeight="1">
      <c r="A308" s="42" t="s">
        <v>347</v>
      </c>
      <c r="B308" s="39" t="s">
        <v>348</v>
      </c>
      <c r="C308" s="39" t="s">
        <v>39</v>
      </c>
      <c r="D308" s="39">
        <v>4272.638</v>
      </c>
      <c r="E308" s="60">
        <f>E311+E309</f>
        <v>9752.49693</v>
      </c>
      <c r="F308" s="60">
        <f>F311+F309</f>
        <v>9721.33059</v>
      </c>
      <c r="G308" s="52">
        <f>F308*100/E308</f>
        <v>99.68042707192117</v>
      </c>
      <c r="H308" s="51">
        <f>E308-F308</f>
        <v>31.166339999999764</v>
      </c>
      <c r="J308" s="94"/>
    </row>
    <row r="309" spans="1:10" ht="29.25" customHeight="1">
      <c r="A309" s="8" t="s">
        <v>93</v>
      </c>
      <c r="B309" s="39" t="s">
        <v>348</v>
      </c>
      <c r="C309" s="39" t="s">
        <v>66</v>
      </c>
      <c r="D309" s="39" t="s">
        <v>400</v>
      </c>
      <c r="E309" s="60">
        <f>E310</f>
        <v>9752.49693</v>
      </c>
      <c r="F309" s="60">
        <f>7777.06447+1944.26612</f>
        <v>9721.33059</v>
      </c>
      <c r="G309" s="52">
        <f>F309*100/E309</f>
        <v>99.68042707192117</v>
      </c>
      <c r="H309" s="51">
        <f>E309-F309</f>
        <v>31.166339999999764</v>
      </c>
      <c r="J309" s="94"/>
    </row>
    <row r="310" spans="1:10" ht="29.25" customHeight="1">
      <c r="A310" s="8" t="s">
        <v>48</v>
      </c>
      <c r="B310" s="39" t="s">
        <v>348</v>
      </c>
      <c r="C310" s="39" t="s">
        <v>49</v>
      </c>
      <c r="D310" s="39" t="s">
        <v>400</v>
      </c>
      <c r="E310" s="60">
        <v>9752.49693</v>
      </c>
      <c r="F310" s="60">
        <f>7777.06447+1944.26612</f>
        <v>9721.33059</v>
      </c>
      <c r="G310" s="52">
        <f>F310*100/E310</f>
        <v>99.68042707192117</v>
      </c>
      <c r="H310" s="51">
        <f>E310-F310</f>
        <v>31.166339999999764</v>
      </c>
      <c r="J310" s="94"/>
    </row>
    <row r="311" spans="1:10" ht="22.5" customHeight="1">
      <c r="A311" s="42" t="s">
        <v>71</v>
      </c>
      <c r="B311" s="39" t="s">
        <v>348</v>
      </c>
      <c r="C311" s="39" t="s">
        <v>65</v>
      </c>
      <c r="D311" s="39">
        <v>4272.638</v>
      </c>
      <c r="E311" s="60">
        <f>E312</f>
        <v>0</v>
      </c>
      <c r="F311" s="60">
        <f>F312</f>
        <v>0</v>
      </c>
      <c r="G311" s="52" t="e">
        <f>F311*100/E311</f>
        <v>#DIV/0!</v>
      </c>
      <c r="H311" s="51">
        <f>E311-F311</f>
        <v>0</v>
      </c>
      <c r="J311" s="94"/>
    </row>
    <row r="312" spans="1:8" ht="29.25" customHeight="1">
      <c r="A312" s="42" t="s">
        <v>8</v>
      </c>
      <c r="B312" s="39" t="s">
        <v>348</v>
      </c>
      <c r="C312" s="39" t="s">
        <v>2</v>
      </c>
      <c r="D312" s="39">
        <v>4272.638</v>
      </c>
      <c r="E312" s="60">
        <v>0</v>
      </c>
      <c r="F312" s="60">
        <v>0</v>
      </c>
      <c r="G312" s="52" t="e">
        <f>F312*100/E312</f>
        <v>#DIV/0!</v>
      </c>
      <c r="H312" s="51">
        <f>E312-F312</f>
        <v>0</v>
      </c>
    </row>
    <row r="313" spans="1:8" ht="48">
      <c r="A313" s="28" t="s">
        <v>384</v>
      </c>
      <c r="B313" s="31" t="s">
        <v>112</v>
      </c>
      <c r="C313" s="31" t="s">
        <v>39</v>
      </c>
      <c r="D313" s="31">
        <v>241.84</v>
      </c>
      <c r="E313" s="49">
        <f>E317</f>
        <v>261.61</v>
      </c>
      <c r="F313" s="49">
        <f>F317</f>
        <v>261.61</v>
      </c>
      <c r="G313" s="50">
        <f t="shared" si="12"/>
        <v>100</v>
      </c>
      <c r="H313" s="49">
        <f t="shared" si="13"/>
        <v>0</v>
      </c>
    </row>
    <row r="314" spans="1:8" ht="24">
      <c r="A314" s="8" t="s">
        <v>113</v>
      </c>
      <c r="B314" s="32" t="s">
        <v>112</v>
      </c>
      <c r="C314" s="32" t="s">
        <v>39</v>
      </c>
      <c r="D314" s="32">
        <v>241.84</v>
      </c>
      <c r="E314" s="53">
        <f aca="true" t="shared" si="14" ref="E314:F316">E315</f>
        <v>261.61</v>
      </c>
      <c r="F314" s="53">
        <f t="shared" si="14"/>
        <v>261.61</v>
      </c>
      <c r="G314" s="56">
        <f t="shared" si="12"/>
        <v>100</v>
      </c>
      <c r="H314" s="53">
        <f t="shared" si="13"/>
        <v>0</v>
      </c>
    </row>
    <row r="315" spans="1:8" ht="18.75" customHeight="1">
      <c r="A315" s="8" t="s">
        <v>82</v>
      </c>
      <c r="B315" s="32" t="s">
        <v>114</v>
      </c>
      <c r="C315" s="32" t="s">
        <v>39</v>
      </c>
      <c r="D315" s="32">
        <v>241.84</v>
      </c>
      <c r="E315" s="53">
        <f t="shared" si="14"/>
        <v>261.61</v>
      </c>
      <c r="F315" s="53">
        <f t="shared" si="14"/>
        <v>261.61</v>
      </c>
      <c r="G315" s="56">
        <f t="shared" si="12"/>
        <v>100</v>
      </c>
      <c r="H315" s="53">
        <f t="shared" si="13"/>
        <v>0</v>
      </c>
    </row>
    <row r="316" spans="1:8" ht="26.25" customHeight="1">
      <c r="A316" s="8" t="s">
        <v>93</v>
      </c>
      <c r="B316" s="32" t="s">
        <v>114</v>
      </c>
      <c r="C316" s="32" t="s">
        <v>66</v>
      </c>
      <c r="D316" s="32">
        <v>241.84</v>
      </c>
      <c r="E316" s="53">
        <f t="shared" si="14"/>
        <v>261.61</v>
      </c>
      <c r="F316" s="53">
        <f t="shared" si="14"/>
        <v>261.61</v>
      </c>
      <c r="G316" s="56">
        <f t="shared" si="12"/>
        <v>100</v>
      </c>
      <c r="H316" s="53">
        <f t="shared" si="13"/>
        <v>0</v>
      </c>
    </row>
    <row r="317" spans="1:8" ht="25.5" customHeight="1">
      <c r="A317" s="8" t="s">
        <v>48</v>
      </c>
      <c r="B317" s="32" t="s">
        <v>114</v>
      </c>
      <c r="C317" s="32" t="s">
        <v>49</v>
      </c>
      <c r="D317" s="32">
        <v>241.84</v>
      </c>
      <c r="E317" s="53">
        <v>261.61</v>
      </c>
      <c r="F317" s="53">
        <v>261.61</v>
      </c>
      <c r="G317" s="56">
        <f t="shared" si="12"/>
        <v>100</v>
      </c>
      <c r="H317" s="53">
        <f t="shared" si="13"/>
        <v>0</v>
      </c>
    </row>
    <row r="318" spans="1:10" ht="36" customHeight="1">
      <c r="A318" s="28" t="s">
        <v>385</v>
      </c>
      <c r="B318" s="31" t="s">
        <v>227</v>
      </c>
      <c r="C318" s="31" t="s">
        <v>39</v>
      </c>
      <c r="D318" s="31">
        <v>0</v>
      </c>
      <c r="E318" s="49">
        <f>E322+E323</f>
        <v>303</v>
      </c>
      <c r="F318" s="49">
        <f>F322+F323</f>
        <v>302.10165</v>
      </c>
      <c r="G318" s="50">
        <f t="shared" si="12"/>
        <v>99.70351485148515</v>
      </c>
      <c r="H318" s="49">
        <f t="shared" si="13"/>
        <v>0.8983499999999935</v>
      </c>
      <c r="J318" s="29"/>
    </row>
    <row r="319" spans="1:8" ht="15" customHeight="1">
      <c r="A319" s="8" t="s">
        <v>228</v>
      </c>
      <c r="B319" s="32" t="s">
        <v>229</v>
      </c>
      <c r="C319" s="32" t="s">
        <v>39</v>
      </c>
      <c r="D319" s="32">
        <v>0</v>
      </c>
      <c r="E319" s="53">
        <f>E320</f>
        <v>303</v>
      </c>
      <c r="F319" s="53">
        <f>F320</f>
        <v>302.10165</v>
      </c>
      <c r="G319" s="52">
        <f t="shared" si="12"/>
        <v>99.70351485148515</v>
      </c>
      <c r="H319" s="51">
        <f t="shared" si="13"/>
        <v>0.8983499999999935</v>
      </c>
    </row>
    <row r="320" spans="1:8" ht="19.5" customHeight="1">
      <c r="A320" s="8" t="s">
        <v>10</v>
      </c>
      <c r="B320" s="32" t="s">
        <v>230</v>
      </c>
      <c r="C320" s="32" t="s">
        <v>39</v>
      </c>
      <c r="D320" s="32">
        <v>0</v>
      </c>
      <c r="E320" s="53">
        <f>E322</f>
        <v>303</v>
      </c>
      <c r="F320" s="53">
        <f>F322</f>
        <v>302.10165</v>
      </c>
      <c r="G320" s="52">
        <f t="shared" si="12"/>
        <v>99.70351485148515</v>
      </c>
      <c r="H320" s="51">
        <f t="shared" si="13"/>
        <v>0.8983499999999935</v>
      </c>
    </row>
    <row r="321" spans="1:8" ht="24">
      <c r="A321" s="8" t="s">
        <v>93</v>
      </c>
      <c r="B321" s="32" t="s">
        <v>230</v>
      </c>
      <c r="C321" s="32" t="s">
        <v>66</v>
      </c>
      <c r="D321" s="32">
        <v>0</v>
      </c>
      <c r="E321" s="53">
        <f>E322</f>
        <v>303</v>
      </c>
      <c r="F321" s="53">
        <f>F322</f>
        <v>302.10165</v>
      </c>
      <c r="G321" s="52">
        <f t="shared" si="12"/>
        <v>99.70351485148515</v>
      </c>
      <c r="H321" s="51">
        <f t="shared" si="13"/>
        <v>0.8983499999999935</v>
      </c>
    </row>
    <row r="322" spans="1:8" ht="24" customHeight="1">
      <c r="A322" s="8" t="s">
        <v>48</v>
      </c>
      <c r="B322" s="32" t="s">
        <v>230</v>
      </c>
      <c r="C322" s="32" t="s">
        <v>49</v>
      </c>
      <c r="D322" s="32">
        <v>0</v>
      </c>
      <c r="E322" s="51">
        <v>303</v>
      </c>
      <c r="F322" s="51">
        <v>302.10165</v>
      </c>
      <c r="G322" s="52">
        <f t="shared" si="12"/>
        <v>99.70351485148515</v>
      </c>
      <c r="H322" s="51">
        <f t="shared" si="13"/>
        <v>0.8983499999999935</v>
      </c>
    </row>
    <row r="323" spans="1:8" ht="19.5" customHeight="1" hidden="1">
      <c r="A323" s="8" t="s">
        <v>231</v>
      </c>
      <c r="B323" s="32" t="s">
        <v>232</v>
      </c>
      <c r="C323" s="32" t="s">
        <v>39</v>
      </c>
      <c r="D323" s="32">
        <v>0</v>
      </c>
      <c r="E323" s="53">
        <f>E324</f>
        <v>0</v>
      </c>
      <c r="F323" s="53">
        <f>F324</f>
        <v>0</v>
      </c>
      <c r="G323" s="52" t="e">
        <f t="shared" si="12"/>
        <v>#DIV/0!</v>
      </c>
      <c r="H323" s="51">
        <f t="shared" si="13"/>
        <v>0</v>
      </c>
    </row>
    <row r="324" spans="1:8" ht="24" customHeight="1" hidden="1">
      <c r="A324" s="8" t="s">
        <v>10</v>
      </c>
      <c r="B324" s="32" t="s">
        <v>233</v>
      </c>
      <c r="C324" s="32" t="s">
        <v>39</v>
      </c>
      <c r="D324" s="32">
        <v>0</v>
      </c>
      <c r="E324" s="53">
        <f>E326</f>
        <v>0</v>
      </c>
      <c r="F324" s="53">
        <f>F326</f>
        <v>0</v>
      </c>
      <c r="G324" s="52" t="e">
        <f t="shared" si="12"/>
        <v>#DIV/0!</v>
      </c>
      <c r="H324" s="51">
        <f t="shared" si="13"/>
        <v>0</v>
      </c>
    </row>
    <row r="325" spans="1:8" ht="18" customHeight="1" hidden="1">
      <c r="A325" s="8" t="s">
        <v>93</v>
      </c>
      <c r="B325" s="32" t="s">
        <v>233</v>
      </c>
      <c r="C325" s="32" t="s">
        <v>66</v>
      </c>
      <c r="D325" s="32">
        <v>0</v>
      </c>
      <c r="E325" s="53">
        <f>E326</f>
        <v>0</v>
      </c>
      <c r="F325" s="53">
        <f>F326</f>
        <v>0</v>
      </c>
      <c r="G325" s="52" t="e">
        <f t="shared" si="12"/>
        <v>#DIV/0!</v>
      </c>
      <c r="H325" s="51">
        <f t="shared" si="13"/>
        <v>0</v>
      </c>
    </row>
    <row r="326" spans="1:8" ht="30" customHeight="1" hidden="1">
      <c r="A326" s="8" t="s">
        <v>48</v>
      </c>
      <c r="B326" s="32" t="s">
        <v>233</v>
      </c>
      <c r="C326" s="32" t="s">
        <v>49</v>
      </c>
      <c r="D326" s="32">
        <v>0</v>
      </c>
      <c r="E326" s="51">
        <v>0</v>
      </c>
      <c r="F326" s="51">
        <v>0</v>
      </c>
      <c r="G326" s="52" t="e">
        <f t="shared" si="12"/>
        <v>#DIV/0!</v>
      </c>
      <c r="H326" s="51">
        <f t="shared" si="13"/>
        <v>0</v>
      </c>
    </row>
    <row r="327" spans="1:9" s="77" customFormat="1" ht="33" customHeight="1">
      <c r="A327" s="73" t="s">
        <v>394</v>
      </c>
      <c r="B327" s="36"/>
      <c r="C327" s="37"/>
      <c r="D327" s="37">
        <v>28483.74383</v>
      </c>
      <c r="E327" s="74">
        <f>E328+E333+E344+E373+E383+E390+E412+E416+E338</f>
        <v>34611.73228999999</v>
      </c>
      <c r="F327" s="74">
        <f>F328+F333+F344+F373+F383+F390+F412+F416+F338</f>
        <v>34290.329829999995</v>
      </c>
      <c r="G327" s="75">
        <f t="shared" si="12"/>
        <v>99.07140602698797</v>
      </c>
      <c r="H327" s="74">
        <f t="shared" si="13"/>
        <v>321.4024599999975</v>
      </c>
      <c r="I327" s="76"/>
    </row>
    <row r="328" spans="1:8" ht="17.25" customHeight="1">
      <c r="A328" s="7" t="s">
        <v>47</v>
      </c>
      <c r="B328" s="31" t="s">
        <v>85</v>
      </c>
      <c r="C328" s="31" t="s">
        <v>39</v>
      </c>
      <c r="D328" s="31">
        <v>1400.735</v>
      </c>
      <c r="E328" s="49">
        <f>E329</f>
        <v>1086.14853</v>
      </c>
      <c r="F328" s="49">
        <f>F329</f>
        <v>1079.5869</v>
      </c>
      <c r="G328" s="50">
        <f t="shared" si="12"/>
        <v>99.3958809666667</v>
      </c>
      <c r="H328" s="49">
        <f t="shared" si="13"/>
        <v>6.561629999999923</v>
      </c>
    </row>
    <row r="329" spans="1:8" ht="23.25" customHeight="1">
      <c r="A329" s="8" t="s">
        <v>40</v>
      </c>
      <c r="B329" s="32" t="s">
        <v>86</v>
      </c>
      <c r="C329" s="32" t="s">
        <v>39</v>
      </c>
      <c r="D329" s="32">
        <v>1400.735</v>
      </c>
      <c r="E329" s="53">
        <f>E332</f>
        <v>1086.14853</v>
      </c>
      <c r="F329" s="53">
        <f>F332</f>
        <v>1079.5869</v>
      </c>
      <c r="G329" s="56">
        <f t="shared" si="12"/>
        <v>99.3958809666667</v>
      </c>
      <c r="H329" s="53">
        <f t="shared" si="13"/>
        <v>6.561629999999923</v>
      </c>
    </row>
    <row r="330" spans="1:8" ht="33" customHeight="1">
      <c r="A330" s="8" t="s">
        <v>32</v>
      </c>
      <c r="B330" s="32" t="s">
        <v>87</v>
      </c>
      <c r="C330" s="32" t="s">
        <v>39</v>
      </c>
      <c r="D330" s="32">
        <v>1400.735</v>
      </c>
      <c r="E330" s="53">
        <f>E332</f>
        <v>1086.14853</v>
      </c>
      <c r="F330" s="53">
        <f>F332</f>
        <v>1079.5869</v>
      </c>
      <c r="G330" s="56">
        <f t="shared" si="12"/>
        <v>99.3958809666667</v>
      </c>
      <c r="H330" s="53">
        <f t="shared" si="13"/>
        <v>6.561629999999923</v>
      </c>
    </row>
    <row r="331" spans="1:8" ht="23.25" customHeight="1">
      <c r="A331" s="8" t="s">
        <v>69</v>
      </c>
      <c r="B331" s="32" t="s">
        <v>87</v>
      </c>
      <c r="C331" s="32" t="s">
        <v>70</v>
      </c>
      <c r="D331" s="32">
        <v>1400.735</v>
      </c>
      <c r="E331" s="53">
        <f>E332</f>
        <v>1086.14853</v>
      </c>
      <c r="F331" s="53">
        <f>F332</f>
        <v>1079.5869</v>
      </c>
      <c r="G331" s="56">
        <f t="shared" si="12"/>
        <v>99.3958809666667</v>
      </c>
      <c r="H331" s="53">
        <f t="shared" si="13"/>
        <v>6.561629999999923</v>
      </c>
    </row>
    <row r="332" spans="1:8" ht="23.25" customHeight="1">
      <c r="A332" s="8" t="s">
        <v>50</v>
      </c>
      <c r="B332" s="32" t="s">
        <v>87</v>
      </c>
      <c r="C332" s="32" t="s">
        <v>51</v>
      </c>
      <c r="D332" s="32">
        <v>1400.735</v>
      </c>
      <c r="E332" s="53">
        <f>828.59191+8.21097+249.34565</f>
        <v>1086.14853</v>
      </c>
      <c r="F332" s="53">
        <f>822.69402+8.21097+248.68191</f>
        <v>1079.5869</v>
      </c>
      <c r="G332" s="56">
        <f t="shared" si="12"/>
        <v>99.3958809666667</v>
      </c>
      <c r="H332" s="53">
        <f t="shared" si="13"/>
        <v>6.561629999999923</v>
      </c>
    </row>
    <row r="333" spans="1:8" ht="24.75" customHeight="1">
      <c r="A333" s="7" t="s">
        <v>33</v>
      </c>
      <c r="B333" s="31" t="s">
        <v>88</v>
      </c>
      <c r="C333" s="31" t="s">
        <v>39</v>
      </c>
      <c r="D333" s="31">
        <v>736.708</v>
      </c>
      <c r="E333" s="49">
        <f>E337</f>
        <v>0</v>
      </c>
      <c r="F333" s="49">
        <f>F337</f>
        <v>0</v>
      </c>
      <c r="G333" s="50" t="e">
        <f t="shared" si="12"/>
        <v>#DIV/0!</v>
      </c>
      <c r="H333" s="49">
        <f t="shared" si="13"/>
        <v>0</v>
      </c>
    </row>
    <row r="334" spans="1:8" ht="24.75" customHeight="1">
      <c r="A334" s="8" t="s">
        <v>34</v>
      </c>
      <c r="B334" s="32" t="s">
        <v>89</v>
      </c>
      <c r="C334" s="32" t="s">
        <v>39</v>
      </c>
      <c r="D334" s="32">
        <v>736.708</v>
      </c>
      <c r="E334" s="53">
        <f>E337</f>
        <v>0</v>
      </c>
      <c r="F334" s="53">
        <f>F337</f>
        <v>0</v>
      </c>
      <c r="G334" s="52" t="e">
        <f t="shared" si="12"/>
        <v>#DIV/0!</v>
      </c>
      <c r="H334" s="51">
        <f t="shared" si="13"/>
        <v>0</v>
      </c>
    </row>
    <row r="335" spans="1:8" ht="34.5" customHeight="1">
      <c r="A335" s="8" t="s">
        <v>32</v>
      </c>
      <c r="B335" s="32" t="s">
        <v>90</v>
      </c>
      <c r="C335" s="32" t="s">
        <v>39</v>
      </c>
      <c r="D335" s="32">
        <v>736.708</v>
      </c>
      <c r="E335" s="53">
        <f>E337</f>
        <v>0</v>
      </c>
      <c r="F335" s="53">
        <f>F337</f>
        <v>0</v>
      </c>
      <c r="G335" s="52" t="e">
        <f t="shared" si="12"/>
        <v>#DIV/0!</v>
      </c>
      <c r="H335" s="51">
        <f t="shared" si="13"/>
        <v>0</v>
      </c>
    </row>
    <row r="336" spans="1:8" ht="37.5" customHeight="1">
      <c r="A336" s="8" t="s">
        <v>69</v>
      </c>
      <c r="B336" s="32" t="s">
        <v>90</v>
      </c>
      <c r="C336" s="32" t="s">
        <v>70</v>
      </c>
      <c r="D336" s="32">
        <v>736.708</v>
      </c>
      <c r="E336" s="53">
        <f>E337</f>
        <v>0</v>
      </c>
      <c r="F336" s="53">
        <f>F337</f>
        <v>0</v>
      </c>
      <c r="G336" s="52" t="e">
        <f t="shared" si="12"/>
        <v>#DIV/0!</v>
      </c>
      <c r="H336" s="51">
        <f t="shared" si="13"/>
        <v>0</v>
      </c>
    </row>
    <row r="337" spans="1:8" ht="23.25" customHeight="1">
      <c r="A337" s="8" t="s">
        <v>50</v>
      </c>
      <c r="B337" s="32" t="s">
        <v>90</v>
      </c>
      <c r="C337" s="32" t="s">
        <v>51</v>
      </c>
      <c r="D337" s="32">
        <v>736.708</v>
      </c>
      <c r="E337" s="51">
        <v>0</v>
      </c>
      <c r="F337" s="51">
        <v>0</v>
      </c>
      <c r="G337" s="52" t="e">
        <f t="shared" si="12"/>
        <v>#DIV/0!</v>
      </c>
      <c r="H337" s="51">
        <f t="shared" si="13"/>
        <v>0</v>
      </c>
    </row>
    <row r="338" spans="1:8" ht="27" customHeight="1">
      <c r="A338" s="15" t="s">
        <v>252</v>
      </c>
      <c r="B338" s="31" t="s">
        <v>84</v>
      </c>
      <c r="C338" s="31" t="s">
        <v>39</v>
      </c>
      <c r="D338" s="31">
        <v>0</v>
      </c>
      <c r="E338" s="49">
        <f aca="true" t="shared" si="15" ref="E338:F342">E339</f>
        <v>199.7</v>
      </c>
      <c r="F338" s="49">
        <f t="shared" si="15"/>
        <v>199.7</v>
      </c>
      <c r="G338" s="50">
        <f t="shared" si="12"/>
        <v>100</v>
      </c>
      <c r="H338" s="49">
        <f t="shared" si="13"/>
        <v>0</v>
      </c>
    </row>
    <row r="339" spans="1:8" ht="24.75" customHeight="1">
      <c r="A339" s="13" t="s">
        <v>253</v>
      </c>
      <c r="B339" s="32" t="s">
        <v>256</v>
      </c>
      <c r="C339" s="32" t="s">
        <v>39</v>
      </c>
      <c r="D339" s="32">
        <v>0</v>
      </c>
      <c r="E339" s="53">
        <f t="shared" si="15"/>
        <v>199.7</v>
      </c>
      <c r="F339" s="53">
        <f t="shared" si="15"/>
        <v>199.7</v>
      </c>
      <c r="G339" s="56">
        <f t="shared" si="12"/>
        <v>100</v>
      </c>
      <c r="H339" s="53">
        <f t="shared" si="13"/>
        <v>0</v>
      </c>
    </row>
    <row r="340" spans="1:8" ht="27.75" customHeight="1">
      <c r="A340" s="13" t="s">
        <v>254</v>
      </c>
      <c r="B340" s="32" t="s">
        <v>257</v>
      </c>
      <c r="C340" s="32" t="s">
        <v>39</v>
      </c>
      <c r="D340" s="32">
        <v>0</v>
      </c>
      <c r="E340" s="53">
        <f t="shared" si="15"/>
        <v>199.7</v>
      </c>
      <c r="F340" s="53">
        <f t="shared" si="15"/>
        <v>199.7</v>
      </c>
      <c r="G340" s="56">
        <f t="shared" si="12"/>
        <v>100</v>
      </c>
      <c r="H340" s="53">
        <f t="shared" si="13"/>
        <v>0</v>
      </c>
    </row>
    <row r="341" spans="1:8" ht="28.5" customHeight="1">
      <c r="A341" s="13" t="s">
        <v>255</v>
      </c>
      <c r="B341" s="32" t="s">
        <v>258</v>
      </c>
      <c r="C341" s="32" t="s">
        <v>39</v>
      </c>
      <c r="D341" s="32">
        <v>0</v>
      </c>
      <c r="E341" s="53">
        <f t="shared" si="15"/>
        <v>199.7</v>
      </c>
      <c r="F341" s="53">
        <f t="shared" si="15"/>
        <v>199.7</v>
      </c>
      <c r="G341" s="56">
        <f t="shared" si="12"/>
        <v>100</v>
      </c>
      <c r="H341" s="53">
        <f t="shared" si="13"/>
        <v>0</v>
      </c>
    </row>
    <row r="342" spans="1:8" ht="27" customHeight="1">
      <c r="A342" s="13" t="s">
        <v>93</v>
      </c>
      <c r="B342" s="32" t="s">
        <v>258</v>
      </c>
      <c r="C342" s="32" t="s">
        <v>66</v>
      </c>
      <c r="D342" s="32">
        <v>0</v>
      </c>
      <c r="E342" s="53">
        <f t="shared" si="15"/>
        <v>199.7</v>
      </c>
      <c r="F342" s="53">
        <f t="shared" si="15"/>
        <v>199.7</v>
      </c>
      <c r="G342" s="56">
        <f t="shared" si="12"/>
        <v>100</v>
      </c>
      <c r="H342" s="53">
        <f t="shared" si="13"/>
        <v>0</v>
      </c>
    </row>
    <row r="343" spans="1:8" ht="23.25" customHeight="1">
      <c r="A343" s="13" t="s">
        <v>48</v>
      </c>
      <c r="B343" s="32" t="s">
        <v>258</v>
      </c>
      <c r="C343" s="32" t="s">
        <v>49</v>
      </c>
      <c r="D343" s="32">
        <v>0</v>
      </c>
      <c r="E343" s="53">
        <v>199.7</v>
      </c>
      <c r="F343" s="53">
        <v>199.7</v>
      </c>
      <c r="G343" s="56">
        <f t="shared" si="12"/>
        <v>100</v>
      </c>
      <c r="H343" s="53">
        <f t="shared" si="13"/>
        <v>0</v>
      </c>
    </row>
    <row r="344" spans="1:8" ht="45" customHeight="1">
      <c r="A344" s="7" t="s">
        <v>41</v>
      </c>
      <c r="B344" s="31" t="s">
        <v>84</v>
      </c>
      <c r="C344" s="31" t="s">
        <v>39</v>
      </c>
      <c r="D344" s="31">
        <v>24801.04107</v>
      </c>
      <c r="E344" s="49">
        <f>E345+E368</f>
        <v>31818.412519999998</v>
      </c>
      <c r="F344" s="49">
        <f>F345+F368</f>
        <v>31677.73097</v>
      </c>
      <c r="G344" s="50">
        <f t="shared" si="12"/>
        <v>99.55786119149857</v>
      </c>
      <c r="H344" s="49">
        <f t="shared" si="13"/>
        <v>140.68154999999751</v>
      </c>
    </row>
    <row r="345" spans="1:8" ht="21.75" customHeight="1">
      <c r="A345" s="7" t="s">
        <v>35</v>
      </c>
      <c r="B345" s="31" t="s">
        <v>91</v>
      </c>
      <c r="C345" s="31" t="s">
        <v>39</v>
      </c>
      <c r="D345" s="31">
        <v>24696.04107</v>
      </c>
      <c r="E345" s="49">
        <f>E346</f>
        <v>31713.412519999998</v>
      </c>
      <c r="F345" s="49">
        <f>F346</f>
        <v>31572.73097</v>
      </c>
      <c r="G345" s="50">
        <f t="shared" si="12"/>
        <v>99.55639731324632</v>
      </c>
      <c r="H345" s="49">
        <f t="shared" si="13"/>
        <v>140.68154999999751</v>
      </c>
    </row>
    <row r="346" spans="1:8" ht="24" customHeight="1">
      <c r="A346" s="8" t="s">
        <v>32</v>
      </c>
      <c r="B346" s="32" t="s">
        <v>92</v>
      </c>
      <c r="C346" s="32" t="s">
        <v>39</v>
      </c>
      <c r="D346" s="32">
        <v>24696.04107</v>
      </c>
      <c r="E346" s="53">
        <f>E348+E350+E351</f>
        <v>31713.412519999998</v>
      </c>
      <c r="F346" s="53">
        <f>F348+F350+F351</f>
        <v>31572.73097</v>
      </c>
      <c r="G346" s="52">
        <f t="shared" si="12"/>
        <v>99.55639731324632</v>
      </c>
      <c r="H346" s="51">
        <f t="shared" si="13"/>
        <v>140.68154999999751</v>
      </c>
    </row>
    <row r="347" spans="1:8" ht="47.25" customHeight="1">
      <c r="A347" s="8" t="s">
        <v>69</v>
      </c>
      <c r="B347" s="32" t="s">
        <v>92</v>
      </c>
      <c r="C347" s="32" t="s">
        <v>70</v>
      </c>
      <c r="D347" s="32">
        <v>22714.6664</v>
      </c>
      <c r="E347" s="53">
        <f>E348</f>
        <v>29530.17115</v>
      </c>
      <c r="F347" s="53">
        <f>F348</f>
        <v>29526.12023</v>
      </c>
      <c r="G347" s="52">
        <f t="shared" si="12"/>
        <v>99.98628209779272</v>
      </c>
      <c r="H347" s="51">
        <f t="shared" si="13"/>
        <v>4.050919999997859</v>
      </c>
    </row>
    <row r="348" spans="1:8" ht="26.25" customHeight="1">
      <c r="A348" s="8" t="s">
        <v>50</v>
      </c>
      <c r="B348" s="32" t="s">
        <v>92</v>
      </c>
      <c r="C348" s="32" t="s">
        <v>51</v>
      </c>
      <c r="D348" s="32">
        <v>22714.6664</v>
      </c>
      <c r="E348" s="53">
        <v>29530.17115</v>
      </c>
      <c r="F348" s="53">
        <v>29526.12023</v>
      </c>
      <c r="G348" s="52">
        <f t="shared" si="12"/>
        <v>99.98628209779272</v>
      </c>
      <c r="H348" s="51">
        <f t="shared" si="13"/>
        <v>4.050919999997859</v>
      </c>
    </row>
    <row r="349" spans="1:8" ht="25.5" customHeight="1">
      <c r="A349" s="8" t="s">
        <v>93</v>
      </c>
      <c r="B349" s="32" t="s">
        <v>92</v>
      </c>
      <c r="C349" s="32" t="s">
        <v>66</v>
      </c>
      <c r="D349" s="32">
        <v>1961.55167</v>
      </c>
      <c r="E349" s="53">
        <f>E350</f>
        <v>2163.41837</v>
      </c>
      <c r="F349" s="53">
        <f>F350</f>
        <v>2026.78774</v>
      </c>
      <c r="G349" s="52">
        <f t="shared" si="12"/>
        <v>93.68450264199245</v>
      </c>
      <c r="H349" s="51">
        <f t="shared" si="13"/>
        <v>136.63062999999988</v>
      </c>
    </row>
    <row r="350" spans="1:8" ht="34.5" customHeight="1">
      <c r="A350" s="8" t="s">
        <v>48</v>
      </c>
      <c r="B350" s="32" t="s">
        <v>92</v>
      </c>
      <c r="C350" s="32" t="s">
        <v>49</v>
      </c>
      <c r="D350" s="32">
        <v>1961.55167</v>
      </c>
      <c r="E350" s="51">
        <v>2163.41837</v>
      </c>
      <c r="F350" s="51">
        <v>2026.78774</v>
      </c>
      <c r="G350" s="52">
        <f t="shared" si="12"/>
        <v>93.68450264199245</v>
      </c>
      <c r="H350" s="51">
        <f t="shared" si="13"/>
        <v>136.63062999999988</v>
      </c>
    </row>
    <row r="351" spans="1:8" ht="21" customHeight="1">
      <c r="A351" s="8" t="s">
        <v>71</v>
      </c>
      <c r="B351" s="32" t="s">
        <v>92</v>
      </c>
      <c r="C351" s="32" t="s">
        <v>65</v>
      </c>
      <c r="D351" s="32">
        <v>19.823</v>
      </c>
      <c r="E351" s="53">
        <f>E352</f>
        <v>19.823</v>
      </c>
      <c r="F351" s="53">
        <f>F352</f>
        <v>19.823</v>
      </c>
      <c r="G351" s="52">
        <f t="shared" si="12"/>
        <v>100</v>
      </c>
      <c r="H351" s="51">
        <f t="shared" si="13"/>
        <v>0</v>
      </c>
    </row>
    <row r="352" spans="1:8" ht="20.25" customHeight="1">
      <c r="A352" s="8" t="s">
        <v>77</v>
      </c>
      <c r="B352" s="32" t="s">
        <v>92</v>
      </c>
      <c r="C352" s="32" t="s">
        <v>78</v>
      </c>
      <c r="D352" s="32">
        <v>19.823</v>
      </c>
      <c r="E352" s="51">
        <v>19.823</v>
      </c>
      <c r="F352" s="51">
        <v>19.823</v>
      </c>
      <c r="G352" s="52">
        <f t="shared" si="12"/>
        <v>100</v>
      </c>
      <c r="H352" s="51">
        <f t="shared" si="13"/>
        <v>0</v>
      </c>
    </row>
    <row r="353" spans="1:8" ht="58.5" customHeight="1" hidden="1">
      <c r="A353" s="7" t="s">
        <v>240</v>
      </c>
      <c r="B353" s="31" t="s">
        <v>241</v>
      </c>
      <c r="C353" s="31" t="s">
        <v>39</v>
      </c>
      <c r="D353" s="31">
        <v>0</v>
      </c>
      <c r="E353" s="49">
        <f aca="true" t="shared" si="16" ref="E353:H354">E354</f>
        <v>0</v>
      </c>
      <c r="F353" s="49">
        <f t="shared" si="16"/>
        <v>0</v>
      </c>
      <c r="G353" s="50">
        <f t="shared" si="16"/>
        <v>0</v>
      </c>
      <c r="H353" s="49">
        <f t="shared" si="16"/>
        <v>0</v>
      </c>
    </row>
    <row r="354" spans="1:8" ht="29.25" customHeight="1" hidden="1">
      <c r="A354" s="8" t="s">
        <v>93</v>
      </c>
      <c r="B354" s="32" t="s">
        <v>241</v>
      </c>
      <c r="C354" s="32" t="s">
        <v>66</v>
      </c>
      <c r="D354" s="32">
        <v>0</v>
      </c>
      <c r="E354" s="53">
        <f t="shared" si="16"/>
        <v>0</v>
      </c>
      <c r="F354" s="53">
        <f t="shared" si="16"/>
        <v>0</v>
      </c>
      <c r="G354" s="56">
        <f t="shared" si="16"/>
        <v>0</v>
      </c>
      <c r="H354" s="53">
        <f t="shared" si="16"/>
        <v>0</v>
      </c>
    </row>
    <row r="355" spans="1:9" s="1" customFormat="1" ht="20.25" customHeight="1" hidden="1">
      <c r="A355" s="8" t="s">
        <v>48</v>
      </c>
      <c r="B355" s="32" t="s">
        <v>241</v>
      </c>
      <c r="C355" s="32" t="s">
        <v>49</v>
      </c>
      <c r="D355" s="32">
        <v>0</v>
      </c>
      <c r="E355" s="53">
        <v>0</v>
      </c>
      <c r="F355" s="53">
        <v>0</v>
      </c>
      <c r="G355" s="56">
        <v>0</v>
      </c>
      <c r="H355" s="53">
        <v>0</v>
      </c>
      <c r="I355" s="64"/>
    </row>
    <row r="356" spans="1:8" ht="57.75" customHeight="1" hidden="1">
      <c r="A356" s="7" t="s">
        <v>243</v>
      </c>
      <c r="B356" s="31" t="s">
        <v>242</v>
      </c>
      <c r="C356" s="31" t="s">
        <v>39</v>
      </c>
      <c r="D356" s="31">
        <v>0</v>
      </c>
      <c r="E356" s="49">
        <f aca="true" t="shared" si="17" ref="E356:H357">E357</f>
        <v>0</v>
      </c>
      <c r="F356" s="49">
        <f t="shared" si="17"/>
        <v>0</v>
      </c>
      <c r="G356" s="50">
        <f t="shared" si="17"/>
        <v>0</v>
      </c>
      <c r="H356" s="49">
        <f t="shared" si="17"/>
        <v>0</v>
      </c>
    </row>
    <row r="357" spans="1:8" ht="21" customHeight="1" hidden="1">
      <c r="A357" s="8" t="s">
        <v>93</v>
      </c>
      <c r="B357" s="32" t="s">
        <v>242</v>
      </c>
      <c r="C357" s="32" t="s">
        <v>66</v>
      </c>
      <c r="D357" s="32">
        <v>0</v>
      </c>
      <c r="E357" s="53">
        <f t="shared" si="17"/>
        <v>0</v>
      </c>
      <c r="F357" s="53">
        <f t="shared" si="17"/>
        <v>0</v>
      </c>
      <c r="G357" s="56">
        <f t="shared" si="17"/>
        <v>0</v>
      </c>
      <c r="H357" s="53">
        <f t="shared" si="17"/>
        <v>0</v>
      </c>
    </row>
    <row r="358" spans="1:8" ht="33" customHeight="1" hidden="1">
      <c r="A358" s="8" t="s">
        <v>48</v>
      </c>
      <c r="B358" s="32" t="s">
        <v>242</v>
      </c>
      <c r="C358" s="32" t="s">
        <v>49</v>
      </c>
      <c r="D358" s="32">
        <v>0</v>
      </c>
      <c r="E358" s="53">
        <v>0</v>
      </c>
      <c r="F358" s="53">
        <v>0</v>
      </c>
      <c r="G358" s="56">
        <v>0</v>
      </c>
      <c r="H358" s="53">
        <v>0</v>
      </c>
    </row>
    <row r="359" spans="1:8" ht="20.25" customHeight="1" hidden="1">
      <c r="A359" s="16" t="s">
        <v>244</v>
      </c>
      <c r="B359" s="31" t="s">
        <v>245</v>
      </c>
      <c r="C359" s="31" t="s">
        <v>39</v>
      </c>
      <c r="D359" s="31">
        <v>0</v>
      </c>
      <c r="E359" s="49">
        <f aca="true" t="shared" si="18" ref="E359:H360">E360</f>
        <v>0</v>
      </c>
      <c r="F359" s="49">
        <f t="shared" si="18"/>
        <v>0</v>
      </c>
      <c r="G359" s="50" t="e">
        <f t="shared" si="18"/>
        <v>#DIV/0!</v>
      </c>
      <c r="H359" s="49">
        <f t="shared" si="18"/>
        <v>0</v>
      </c>
    </row>
    <row r="360" spans="1:8" ht="20.25" customHeight="1" hidden="1">
      <c r="A360" s="8" t="s">
        <v>93</v>
      </c>
      <c r="B360" s="32" t="s">
        <v>245</v>
      </c>
      <c r="C360" s="32" t="s">
        <v>66</v>
      </c>
      <c r="D360" s="32">
        <v>0</v>
      </c>
      <c r="E360" s="53">
        <f t="shared" si="18"/>
        <v>0</v>
      </c>
      <c r="F360" s="53">
        <f t="shared" si="18"/>
        <v>0</v>
      </c>
      <c r="G360" s="52" t="e">
        <f aca="true" t="shared" si="19" ref="G360:G427">F360*100/E360</f>
        <v>#DIV/0!</v>
      </c>
      <c r="H360" s="51">
        <f aca="true" t="shared" si="20" ref="H360:H427">E360-F360</f>
        <v>0</v>
      </c>
    </row>
    <row r="361" spans="1:8" ht="21" customHeight="1" hidden="1">
      <c r="A361" s="8" t="s">
        <v>48</v>
      </c>
      <c r="B361" s="32" t="s">
        <v>245</v>
      </c>
      <c r="C361" s="32" t="s">
        <v>49</v>
      </c>
      <c r="D361" s="32"/>
      <c r="E361" s="51"/>
      <c r="F361" s="51"/>
      <c r="G361" s="52" t="e">
        <f t="shared" si="19"/>
        <v>#DIV/0!</v>
      </c>
      <c r="H361" s="51">
        <f t="shared" si="20"/>
        <v>0</v>
      </c>
    </row>
    <row r="362" spans="1:8" ht="35.25" customHeight="1" hidden="1">
      <c r="A362" s="16" t="s">
        <v>247</v>
      </c>
      <c r="B362" s="31" t="s">
        <v>246</v>
      </c>
      <c r="C362" s="31" t="s">
        <v>39</v>
      </c>
      <c r="D362" s="31">
        <v>0</v>
      </c>
      <c r="E362" s="49">
        <f>E363</f>
        <v>0</v>
      </c>
      <c r="F362" s="49">
        <f>F363</f>
        <v>0</v>
      </c>
      <c r="G362" s="50" t="e">
        <f t="shared" si="19"/>
        <v>#DIV/0!</v>
      </c>
      <c r="H362" s="49">
        <f t="shared" si="20"/>
        <v>0</v>
      </c>
    </row>
    <row r="363" spans="1:8" ht="42.75" customHeight="1" hidden="1">
      <c r="A363" s="8" t="s">
        <v>93</v>
      </c>
      <c r="B363" s="32" t="s">
        <v>246</v>
      </c>
      <c r="C363" s="32" t="s">
        <v>66</v>
      </c>
      <c r="D363" s="32">
        <v>0</v>
      </c>
      <c r="E363" s="53">
        <f>E364</f>
        <v>0</v>
      </c>
      <c r="F363" s="53">
        <f>F364</f>
        <v>0</v>
      </c>
      <c r="G363" s="56" t="e">
        <f t="shared" si="19"/>
        <v>#DIV/0!</v>
      </c>
      <c r="H363" s="53">
        <f t="shared" si="20"/>
        <v>0</v>
      </c>
    </row>
    <row r="364" spans="1:8" ht="39" customHeight="1" hidden="1">
      <c r="A364" s="8" t="s">
        <v>48</v>
      </c>
      <c r="B364" s="32" t="s">
        <v>246</v>
      </c>
      <c r="C364" s="32" t="s">
        <v>49</v>
      </c>
      <c r="D364" s="32"/>
      <c r="E364" s="53"/>
      <c r="F364" s="53"/>
      <c r="G364" s="56" t="e">
        <f t="shared" si="19"/>
        <v>#DIV/0!</v>
      </c>
      <c r="H364" s="53">
        <f t="shared" si="20"/>
        <v>0</v>
      </c>
    </row>
    <row r="365" spans="1:8" ht="33.75" customHeight="1" hidden="1">
      <c r="A365" s="16" t="s">
        <v>249</v>
      </c>
      <c r="B365" s="31" t="s">
        <v>248</v>
      </c>
      <c r="C365" s="31" t="s">
        <v>39</v>
      </c>
      <c r="D365" s="31">
        <v>0</v>
      </c>
      <c r="E365" s="49">
        <f>E366</f>
        <v>0</v>
      </c>
      <c r="F365" s="49">
        <f>F366</f>
        <v>0</v>
      </c>
      <c r="G365" s="50" t="e">
        <f t="shared" si="19"/>
        <v>#DIV/0!</v>
      </c>
      <c r="H365" s="49">
        <f t="shared" si="20"/>
        <v>0</v>
      </c>
    </row>
    <row r="366" spans="1:8" ht="21.75" customHeight="1" hidden="1">
      <c r="A366" s="8" t="s">
        <v>93</v>
      </c>
      <c r="B366" s="32" t="s">
        <v>248</v>
      </c>
      <c r="C366" s="32" t="s">
        <v>66</v>
      </c>
      <c r="D366" s="32">
        <v>0</v>
      </c>
      <c r="E366" s="53">
        <f>E367</f>
        <v>0</v>
      </c>
      <c r="F366" s="53">
        <f>F367</f>
        <v>0</v>
      </c>
      <c r="G366" s="52" t="e">
        <f t="shared" si="19"/>
        <v>#DIV/0!</v>
      </c>
      <c r="H366" s="51">
        <f t="shared" si="20"/>
        <v>0</v>
      </c>
    </row>
    <row r="367" spans="1:8" ht="24.75" customHeight="1" hidden="1">
      <c r="A367" s="22" t="s">
        <v>48</v>
      </c>
      <c r="B367" s="32" t="s">
        <v>248</v>
      </c>
      <c r="C367" s="32" t="s">
        <v>49</v>
      </c>
      <c r="D367" s="32"/>
      <c r="E367" s="51"/>
      <c r="F367" s="51"/>
      <c r="G367" s="52" t="e">
        <f t="shared" si="19"/>
        <v>#DIV/0!</v>
      </c>
      <c r="H367" s="51">
        <f t="shared" si="20"/>
        <v>0</v>
      </c>
    </row>
    <row r="368" spans="1:8" ht="25.5" customHeight="1">
      <c r="A368" s="7" t="s">
        <v>266</v>
      </c>
      <c r="B368" s="31" t="s">
        <v>264</v>
      </c>
      <c r="C368" s="31" t="s">
        <v>39</v>
      </c>
      <c r="D368" s="31">
        <v>105</v>
      </c>
      <c r="E368" s="49">
        <f>E369</f>
        <v>105</v>
      </c>
      <c r="F368" s="49">
        <f>F369</f>
        <v>105</v>
      </c>
      <c r="G368" s="50">
        <f t="shared" si="19"/>
        <v>100</v>
      </c>
      <c r="H368" s="49">
        <f t="shared" si="20"/>
        <v>0</v>
      </c>
    </row>
    <row r="369" spans="1:8" ht="23.25" customHeight="1">
      <c r="A369" s="8" t="s">
        <v>266</v>
      </c>
      <c r="B369" s="32" t="s">
        <v>264</v>
      </c>
      <c r="C369" s="32" t="s">
        <v>39</v>
      </c>
      <c r="D369" s="32">
        <v>105</v>
      </c>
      <c r="E369" s="53">
        <f>E370</f>
        <v>105</v>
      </c>
      <c r="F369" s="53">
        <f>F370</f>
        <v>105</v>
      </c>
      <c r="G369" s="56">
        <f t="shared" si="19"/>
        <v>100</v>
      </c>
      <c r="H369" s="53">
        <f t="shared" si="20"/>
        <v>0</v>
      </c>
    </row>
    <row r="370" spans="1:8" ht="23.25" customHeight="1">
      <c r="A370" s="8" t="s">
        <v>0</v>
      </c>
      <c r="B370" s="32" t="s">
        <v>265</v>
      </c>
      <c r="C370" s="32" t="s">
        <v>39</v>
      </c>
      <c r="D370" s="32">
        <v>105</v>
      </c>
      <c r="E370" s="53">
        <f>E372</f>
        <v>105</v>
      </c>
      <c r="F370" s="53">
        <f>F372</f>
        <v>105</v>
      </c>
      <c r="G370" s="56">
        <f t="shared" si="19"/>
        <v>100</v>
      </c>
      <c r="H370" s="53">
        <f t="shared" si="20"/>
        <v>0</v>
      </c>
    </row>
    <row r="371" spans="1:8" ht="25.5" customHeight="1">
      <c r="A371" s="8" t="s">
        <v>93</v>
      </c>
      <c r="B371" s="32" t="s">
        <v>265</v>
      </c>
      <c r="C371" s="32" t="s">
        <v>66</v>
      </c>
      <c r="D371" s="32">
        <v>105</v>
      </c>
      <c r="E371" s="53">
        <f>E372</f>
        <v>105</v>
      </c>
      <c r="F371" s="53">
        <f>F372</f>
        <v>105</v>
      </c>
      <c r="G371" s="56">
        <f t="shared" si="19"/>
        <v>100</v>
      </c>
      <c r="H371" s="53">
        <f t="shared" si="20"/>
        <v>0</v>
      </c>
    </row>
    <row r="372" spans="1:8" ht="24.75" customHeight="1">
      <c r="A372" s="8" t="s">
        <v>48</v>
      </c>
      <c r="B372" s="32" t="s">
        <v>265</v>
      </c>
      <c r="C372" s="32" t="s">
        <v>49</v>
      </c>
      <c r="D372" s="32">
        <v>105</v>
      </c>
      <c r="E372" s="53">
        <v>105</v>
      </c>
      <c r="F372" s="53">
        <v>105</v>
      </c>
      <c r="G372" s="56">
        <f t="shared" si="19"/>
        <v>100</v>
      </c>
      <c r="H372" s="53">
        <f t="shared" si="20"/>
        <v>0</v>
      </c>
    </row>
    <row r="373" spans="1:8" ht="24.75" customHeight="1">
      <c r="A373" s="7" t="s">
        <v>94</v>
      </c>
      <c r="B373" s="31" t="s">
        <v>84</v>
      </c>
      <c r="C373" s="31" t="s">
        <v>39</v>
      </c>
      <c r="D373" s="31">
        <v>97.94176</v>
      </c>
      <c r="E373" s="49">
        <f>E374</f>
        <v>67.607</v>
      </c>
      <c r="F373" s="49">
        <f>F374</f>
        <v>67.607</v>
      </c>
      <c r="G373" s="50">
        <f t="shared" si="19"/>
        <v>100</v>
      </c>
      <c r="H373" s="49">
        <f t="shared" si="20"/>
        <v>0</v>
      </c>
    </row>
    <row r="374" spans="1:8" ht="15.75" customHeight="1">
      <c r="A374" s="7" t="s">
        <v>95</v>
      </c>
      <c r="B374" s="31" t="s">
        <v>96</v>
      </c>
      <c r="C374" s="31" t="s">
        <v>39</v>
      </c>
      <c r="D374" s="31">
        <v>97.94176</v>
      </c>
      <c r="E374" s="49">
        <f>E375+E379</f>
        <v>67.607</v>
      </c>
      <c r="F374" s="49">
        <f>F375+F379</f>
        <v>67.607</v>
      </c>
      <c r="G374" s="50">
        <f t="shared" si="19"/>
        <v>100</v>
      </c>
      <c r="H374" s="49">
        <f t="shared" si="20"/>
        <v>0</v>
      </c>
    </row>
    <row r="375" spans="1:8" ht="15" customHeight="1">
      <c r="A375" s="8" t="s">
        <v>97</v>
      </c>
      <c r="B375" s="32" t="s">
        <v>98</v>
      </c>
      <c r="C375" s="32" t="s">
        <v>39</v>
      </c>
      <c r="D375" s="32">
        <v>97.94176</v>
      </c>
      <c r="E375" s="53">
        <f>E378</f>
        <v>0</v>
      </c>
      <c r="F375" s="53">
        <f>F378</f>
        <v>0</v>
      </c>
      <c r="G375" s="56" t="e">
        <f t="shared" si="19"/>
        <v>#DIV/0!</v>
      </c>
      <c r="H375" s="53">
        <f t="shared" si="20"/>
        <v>0</v>
      </c>
    </row>
    <row r="376" spans="1:8" ht="35.25" customHeight="1">
      <c r="A376" s="8" t="s">
        <v>32</v>
      </c>
      <c r="B376" s="32" t="s">
        <v>99</v>
      </c>
      <c r="C376" s="32" t="s">
        <v>39</v>
      </c>
      <c r="D376" s="32">
        <v>97.94176</v>
      </c>
      <c r="E376" s="53">
        <f>E378</f>
        <v>0</v>
      </c>
      <c r="F376" s="53">
        <f>F378</f>
        <v>0</v>
      </c>
      <c r="G376" s="56" t="e">
        <f t="shared" si="19"/>
        <v>#DIV/0!</v>
      </c>
      <c r="H376" s="53">
        <f t="shared" si="20"/>
        <v>0</v>
      </c>
    </row>
    <row r="377" spans="1:8" ht="12.75" customHeight="1">
      <c r="A377" s="8" t="s">
        <v>69</v>
      </c>
      <c r="B377" s="32" t="s">
        <v>99</v>
      </c>
      <c r="C377" s="32" t="s">
        <v>70</v>
      </c>
      <c r="D377" s="32">
        <v>97.94176</v>
      </c>
      <c r="E377" s="53">
        <f>E378</f>
        <v>0</v>
      </c>
      <c r="F377" s="53">
        <f>F378</f>
        <v>0</v>
      </c>
      <c r="G377" s="56" t="e">
        <f t="shared" si="19"/>
        <v>#DIV/0!</v>
      </c>
      <c r="H377" s="53">
        <f t="shared" si="20"/>
        <v>0</v>
      </c>
    </row>
    <row r="378" spans="1:8" ht="17.25" customHeight="1">
      <c r="A378" s="8" t="s">
        <v>50</v>
      </c>
      <c r="B378" s="32" t="s">
        <v>99</v>
      </c>
      <c r="C378" s="32" t="s">
        <v>51</v>
      </c>
      <c r="D378" s="32">
        <v>97.94176</v>
      </c>
      <c r="E378" s="53">
        <v>0</v>
      </c>
      <c r="F378" s="53">
        <v>0</v>
      </c>
      <c r="G378" s="56" t="e">
        <f t="shared" si="19"/>
        <v>#DIV/0!</v>
      </c>
      <c r="H378" s="53">
        <f t="shared" si="20"/>
        <v>0</v>
      </c>
    </row>
    <row r="379" spans="1:8" ht="15" customHeight="1">
      <c r="A379" s="8" t="s">
        <v>97</v>
      </c>
      <c r="B379" s="32" t="s">
        <v>401</v>
      </c>
      <c r="C379" s="32" t="s">
        <v>39</v>
      </c>
      <c r="D379" s="32" t="s">
        <v>400</v>
      </c>
      <c r="E379" s="53">
        <f>E382</f>
        <v>67.607</v>
      </c>
      <c r="F379" s="53">
        <f>F382</f>
        <v>67.607</v>
      </c>
      <c r="G379" s="56">
        <f>F379*100/E379</f>
        <v>100</v>
      </c>
      <c r="H379" s="53">
        <f>E379-F379</f>
        <v>0</v>
      </c>
    </row>
    <row r="380" spans="1:8" ht="35.25" customHeight="1">
      <c r="A380" s="8" t="s">
        <v>32</v>
      </c>
      <c r="B380" s="32" t="s">
        <v>401</v>
      </c>
      <c r="C380" s="32" t="s">
        <v>39</v>
      </c>
      <c r="D380" s="32" t="s">
        <v>400</v>
      </c>
      <c r="E380" s="53">
        <f>E382</f>
        <v>67.607</v>
      </c>
      <c r="F380" s="53">
        <f>F382</f>
        <v>67.607</v>
      </c>
      <c r="G380" s="56">
        <f>F380*100/E380</f>
        <v>100</v>
      </c>
      <c r="H380" s="53">
        <f>E380-F380</f>
        <v>0</v>
      </c>
    </row>
    <row r="381" spans="1:8" ht="25.5" customHeight="1">
      <c r="A381" s="8"/>
      <c r="B381" s="32" t="s">
        <v>401</v>
      </c>
      <c r="C381" s="32" t="s">
        <v>74</v>
      </c>
      <c r="D381" s="32" t="s">
        <v>400</v>
      </c>
      <c r="E381" s="53">
        <f>E382</f>
        <v>67.607</v>
      </c>
      <c r="F381" s="53">
        <f>F382</f>
        <v>67.607</v>
      </c>
      <c r="G381" s="56">
        <f>F381*100/E381</f>
        <v>100</v>
      </c>
      <c r="H381" s="53">
        <f>E381-F381</f>
        <v>0</v>
      </c>
    </row>
    <row r="382" spans="1:8" ht="17.25" customHeight="1">
      <c r="A382" s="8"/>
      <c r="B382" s="32" t="s">
        <v>401</v>
      </c>
      <c r="C382" s="32" t="s">
        <v>6</v>
      </c>
      <c r="D382" s="32" t="s">
        <v>400</v>
      </c>
      <c r="E382" s="53">
        <v>67.607</v>
      </c>
      <c r="F382" s="53">
        <v>67.607</v>
      </c>
      <c r="G382" s="56">
        <f>F382*100/E382</f>
        <v>100</v>
      </c>
      <c r="H382" s="53">
        <f>E382-F382</f>
        <v>0</v>
      </c>
    </row>
    <row r="383" spans="1:8" ht="18.75" customHeight="1">
      <c r="A383" s="7" t="s">
        <v>43</v>
      </c>
      <c r="B383" s="31" t="s">
        <v>84</v>
      </c>
      <c r="C383" s="31" t="s">
        <v>39</v>
      </c>
      <c r="D383" s="31">
        <v>87.609</v>
      </c>
      <c r="E383" s="49">
        <f>E384</f>
        <v>165.49728000000002</v>
      </c>
      <c r="F383" s="49">
        <f>F384</f>
        <v>21.4</v>
      </c>
      <c r="G383" s="50">
        <f t="shared" si="19"/>
        <v>12.930726112235801</v>
      </c>
      <c r="H383" s="49">
        <f t="shared" si="20"/>
        <v>144.09728</v>
      </c>
    </row>
    <row r="384" spans="1:8" ht="16.5" customHeight="1">
      <c r="A384" s="7" t="s">
        <v>1</v>
      </c>
      <c r="B384" s="31" t="s">
        <v>100</v>
      </c>
      <c r="C384" s="31" t="s">
        <v>39</v>
      </c>
      <c r="D384" s="31">
        <v>87.609</v>
      </c>
      <c r="E384" s="49">
        <f>E385</f>
        <v>165.49728000000002</v>
      </c>
      <c r="F384" s="49">
        <f>F385</f>
        <v>21.4</v>
      </c>
      <c r="G384" s="50">
        <f t="shared" si="19"/>
        <v>12.930726112235801</v>
      </c>
      <c r="H384" s="49">
        <f t="shared" si="20"/>
        <v>144.09728</v>
      </c>
    </row>
    <row r="385" spans="1:8" ht="19.5" customHeight="1">
      <c r="A385" s="8" t="s">
        <v>83</v>
      </c>
      <c r="B385" s="32" t="s">
        <v>101</v>
      </c>
      <c r="C385" s="32" t="s">
        <v>39</v>
      </c>
      <c r="D385" s="32">
        <v>87.609</v>
      </c>
      <c r="E385" s="53">
        <f>E389+E386</f>
        <v>165.49728000000002</v>
      </c>
      <c r="F385" s="53">
        <f>F389+F386</f>
        <v>21.4</v>
      </c>
      <c r="G385" s="56">
        <f t="shared" si="19"/>
        <v>12.930726112235801</v>
      </c>
      <c r="H385" s="53">
        <f t="shared" si="20"/>
        <v>144.09728</v>
      </c>
    </row>
    <row r="386" spans="1:8" ht="30" customHeight="1">
      <c r="A386" s="8" t="s">
        <v>93</v>
      </c>
      <c r="B386" s="32" t="s">
        <v>101</v>
      </c>
      <c r="C386" s="32" t="s">
        <v>66</v>
      </c>
      <c r="D386" s="32">
        <v>87.609</v>
      </c>
      <c r="E386" s="51">
        <f>E387</f>
        <v>21.4</v>
      </c>
      <c r="F386" s="51">
        <f>F387</f>
        <v>21.4</v>
      </c>
      <c r="G386" s="52">
        <f t="shared" si="19"/>
        <v>100</v>
      </c>
      <c r="H386" s="51">
        <f t="shared" si="20"/>
        <v>0</v>
      </c>
    </row>
    <row r="387" spans="1:8" ht="34.5" customHeight="1">
      <c r="A387" s="8" t="s">
        <v>48</v>
      </c>
      <c r="B387" s="32" t="s">
        <v>101</v>
      </c>
      <c r="C387" s="32" t="s">
        <v>49</v>
      </c>
      <c r="D387" s="32">
        <v>87.609</v>
      </c>
      <c r="E387" s="51">
        <v>21.4</v>
      </c>
      <c r="F387" s="51">
        <v>21.4</v>
      </c>
      <c r="G387" s="52">
        <f t="shared" si="19"/>
        <v>100</v>
      </c>
      <c r="H387" s="51">
        <f t="shared" si="20"/>
        <v>0</v>
      </c>
    </row>
    <row r="388" spans="1:8" ht="21" customHeight="1">
      <c r="A388" s="8" t="s">
        <v>71</v>
      </c>
      <c r="B388" s="32" t="s">
        <v>101</v>
      </c>
      <c r="C388" s="32" t="s">
        <v>65</v>
      </c>
      <c r="D388" s="32">
        <v>0</v>
      </c>
      <c r="E388" s="53">
        <f>E389</f>
        <v>144.09728</v>
      </c>
      <c r="F388" s="53">
        <f>F389</f>
        <v>0</v>
      </c>
      <c r="G388" s="52">
        <f t="shared" si="19"/>
        <v>0</v>
      </c>
      <c r="H388" s="51">
        <f t="shared" si="20"/>
        <v>144.09728</v>
      </c>
    </row>
    <row r="389" spans="1:8" ht="12.75">
      <c r="A389" s="8" t="s">
        <v>52</v>
      </c>
      <c r="B389" s="32" t="s">
        <v>101</v>
      </c>
      <c r="C389" s="32" t="s">
        <v>5</v>
      </c>
      <c r="D389" s="32">
        <v>0</v>
      </c>
      <c r="E389" s="53">
        <v>144.09728</v>
      </c>
      <c r="F389" s="53">
        <v>0</v>
      </c>
      <c r="G389" s="52">
        <f t="shared" si="19"/>
        <v>0</v>
      </c>
      <c r="H389" s="51">
        <f t="shared" si="20"/>
        <v>144.09728</v>
      </c>
    </row>
    <row r="390" spans="1:8" ht="27" customHeight="1">
      <c r="A390" s="7" t="s">
        <v>4</v>
      </c>
      <c r="B390" s="31" t="s">
        <v>106</v>
      </c>
      <c r="C390" s="31" t="s">
        <v>39</v>
      </c>
      <c r="D390" s="31">
        <v>685.196</v>
      </c>
      <c r="E390" s="49">
        <f>E401+E404+E407+E409</f>
        <v>759.393</v>
      </c>
      <c r="F390" s="49">
        <f>F401+F404+F407+F409</f>
        <v>729.331</v>
      </c>
      <c r="G390" s="50">
        <f t="shared" si="19"/>
        <v>96.04131194256466</v>
      </c>
      <c r="H390" s="49">
        <f t="shared" si="20"/>
        <v>30.062000000000012</v>
      </c>
    </row>
    <row r="391" spans="1:8" ht="31.5" customHeight="1" hidden="1">
      <c r="A391" s="8" t="s">
        <v>259</v>
      </c>
      <c r="B391" s="32" t="s">
        <v>107</v>
      </c>
      <c r="C391" s="32" t="s">
        <v>39</v>
      </c>
      <c r="D391" s="32">
        <v>0</v>
      </c>
      <c r="E391" s="53">
        <f>E394+E397</f>
        <v>0</v>
      </c>
      <c r="F391" s="53">
        <f>F394+F397</f>
        <v>0</v>
      </c>
      <c r="G391" s="52" t="e">
        <f t="shared" si="19"/>
        <v>#DIV/0!</v>
      </c>
      <c r="H391" s="51">
        <f t="shared" si="20"/>
        <v>0</v>
      </c>
    </row>
    <row r="392" spans="1:8" ht="14.25" customHeight="1" hidden="1">
      <c r="A392" s="14" t="s">
        <v>260</v>
      </c>
      <c r="B392" s="32" t="s">
        <v>215</v>
      </c>
      <c r="C392" s="32" t="s">
        <v>39</v>
      </c>
      <c r="D392" s="32">
        <v>0</v>
      </c>
      <c r="E392" s="53">
        <f>E394</f>
        <v>0</v>
      </c>
      <c r="F392" s="53">
        <f>F394</f>
        <v>0</v>
      </c>
      <c r="G392" s="52" t="e">
        <f t="shared" si="19"/>
        <v>#DIV/0!</v>
      </c>
      <c r="H392" s="51">
        <f t="shared" si="20"/>
        <v>0</v>
      </c>
    </row>
    <row r="393" spans="1:8" ht="21.75" customHeight="1" hidden="1">
      <c r="A393" s="14" t="s">
        <v>42</v>
      </c>
      <c r="B393" s="32" t="s">
        <v>215</v>
      </c>
      <c r="C393" s="32" t="s">
        <v>66</v>
      </c>
      <c r="D393" s="32">
        <v>0</v>
      </c>
      <c r="E393" s="53">
        <f>E394</f>
        <v>0</v>
      </c>
      <c r="F393" s="53">
        <f>F394</f>
        <v>0</v>
      </c>
      <c r="G393" s="52" t="e">
        <f t="shared" si="19"/>
        <v>#DIV/0!</v>
      </c>
      <c r="H393" s="51">
        <f t="shared" si="20"/>
        <v>0</v>
      </c>
    </row>
    <row r="394" spans="1:8" ht="21.75" customHeight="1" hidden="1">
      <c r="A394" s="5" t="s">
        <v>45</v>
      </c>
      <c r="B394" s="32" t="s">
        <v>215</v>
      </c>
      <c r="C394" s="32" t="s">
        <v>49</v>
      </c>
      <c r="D394" s="32"/>
      <c r="E394" s="53"/>
      <c r="F394" s="53"/>
      <c r="G394" s="52" t="e">
        <f t="shared" si="19"/>
        <v>#DIV/0!</v>
      </c>
      <c r="H394" s="51">
        <f t="shared" si="20"/>
        <v>0</v>
      </c>
    </row>
    <row r="395" spans="1:8" ht="23.25" customHeight="1" hidden="1">
      <c r="A395" s="14" t="s">
        <v>236</v>
      </c>
      <c r="B395" s="38" t="s">
        <v>216</v>
      </c>
      <c r="C395" s="32" t="s">
        <v>39</v>
      </c>
      <c r="D395" s="32">
        <v>0</v>
      </c>
      <c r="E395" s="53">
        <f>E397</f>
        <v>0</v>
      </c>
      <c r="F395" s="53">
        <f>F397</f>
        <v>0</v>
      </c>
      <c r="G395" s="52" t="e">
        <f t="shared" si="19"/>
        <v>#DIV/0!</v>
      </c>
      <c r="H395" s="51">
        <f t="shared" si="20"/>
        <v>0</v>
      </c>
    </row>
    <row r="396" spans="1:8" ht="18.75" customHeight="1" hidden="1">
      <c r="A396" s="14" t="s">
        <v>42</v>
      </c>
      <c r="B396" s="38" t="s">
        <v>216</v>
      </c>
      <c r="C396" s="32" t="s">
        <v>66</v>
      </c>
      <c r="D396" s="32">
        <v>0</v>
      </c>
      <c r="E396" s="53">
        <f>E397</f>
        <v>0</v>
      </c>
      <c r="F396" s="53">
        <f>F397</f>
        <v>0</v>
      </c>
      <c r="G396" s="52" t="e">
        <f t="shared" si="19"/>
        <v>#DIV/0!</v>
      </c>
      <c r="H396" s="51">
        <f t="shared" si="20"/>
        <v>0</v>
      </c>
    </row>
    <row r="397" spans="1:8" ht="35.25" customHeight="1" hidden="1">
      <c r="A397" s="5" t="s">
        <v>45</v>
      </c>
      <c r="B397" s="38" t="s">
        <v>216</v>
      </c>
      <c r="C397" s="32" t="s">
        <v>49</v>
      </c>
      <c r="D397" s="32"/>
      <c r="E397" s="53"/>
      <c r="F397" s="53"/>
      <c r="G397" s="52" t="e">
        <f t="shared" si="19"/>
        <v>#DIV/0!</v>
      </c>
      <c r="H397" s="51">
        <f t="shared" si="20"/>
        <v>0</v>
      </c>
    </row>
    <row r="398" spans="1:8" ht="39.75" customHeight="1">
      <c r="A398" s="5" t="s">
        <v>64</v>
      </c>
      <c r="B398" s="35" t="s">
        <v>107</v>
      </c>
      <c r="C398" s="32" t="s">
        <v>39</v>
      </c>
      <c r="D398" s="32">
        <v>635.196</v>
      </c>
      <c r="E398" s="53">
        <f>E399+E402+E405+E409</f>
        <v>759.393</v>
      </c>
      <c r="F398" s="53">
        <f>F399+F402+F405+F409</f>
        <v>729.331</v>
      </c>
      <c r="G398" s="52">
        <f t="shared" si="19"/>
        <v>96.04131194256466</v>
      </c>
      <c r="H398" s="51">
        <f t="shared" si="20"/>
        <v>30.062000000000012</v>
      </c>
    </row>
    <row r="399" spans="1:8" ht="28.5" customHeight="1">
      <c r="A399" s="13" t="s">
        <v>352</v>
      </c>
      <c r="B399" s="32" t="s">
        <v>350</v>
      </c>
      <c r="C399" s="32" t="s">
        <v>39</v>
      </c>
      <c r="D399" s="32">
        <v>0</v>
      </c>
      <c r="E399" s="53">
        <f>E400</f>
        <v>2</v>
      </c>
      <c r="F399" s="53">
        <f>F400</f>
        <v>0</v>
      </c>
      <c r="G399" s="52">
        <f t="shared" si="19"/>
        <v>0</v>
      </c>
      <c r="H399" s="51">
        <f t="shared" si="20"/>
        <v>2</v>
      </c>
    </row>
    <row r="400" spans="1:8" ht="25.5" customHeight="1">
      <c r="A400" s="8" t="s">
        <v>93</v>
      </c>
      <c r="B400" s="32" t="s">
        <v>350</v>
      </c>
      <c r="C400" s="32" t="s">
        <v>66</v>
      </c>
      <c r="D400" s="32">
        <v>0</v>
      </c>
      <c r="E400" s="53">
        <f>E401</f>
        <v>2</v>
      </c>
      <c r="F400" s="53">
        <f>F401</f>
        <v>0</v>
      </c>
      <c r="G400" s="52">
        <f t="shared" si="19"/>
        <v>0</v>
      </c>
      <c r="H400" s="51">
        <f t="shared" si="20"/>
        <v>2</v>
      </c>
    </row>
    <row r="401" spans="1:8" ht="24.75" customHeight="1">
      <c r="A401" s="8" t="s">
        <v>48</v>
      </c>
      <c r="B401" s="32" t="s">
        <v>350</v>
      </c>
      <c r="C401" s="32" t="s">
        <v>49</v>
      </c>
      <c r="D401" s="32">
        <v>0</v>
      </c>
      <c r="E401" s="53">
        <v>2</v>
      </c>
      <c r="F401" s="53">
        <v>0</v>
      </c>
      <c r="G401" s="52">
        <f t="shared" si="19"/>
        <v>0</v>
      </c>
      <c r="H401" s="51">
        <f t="shared" si="20"/>
        <v>2</v>
      </c>
    </row>
    <row r="402" spans="1:8" ht="30" customHeight="1">
      <c r="A402" s="13" t="s">
        <v>261</v>
      </c>
      <c r="B402" s="32" t="s">
        <v>349</v>
      </c>
      <c r="C402" s="32" t="s">
        <v>39</v>
      </c>
      <c r="D402" s="32">
        <v>0</v>
      </c>
      <c r="E402" s="53">
        <f>E403</f>
        <v>68.062</v>
      </c>
      <c r="F402" s="53">
        <f>F403</f>
        <v>40</v>
      </c>
      <c r="G402" s="52">
        <f t="shared" si="19"/>
        <v>58.76994505010138</v>
      </c>
      <c r="H402" s="51">
        <f t="shared" si="20"/>
        <v>28.061999999999998</v>
      </c>
    </row>
    <row r="403" spans="1:8" ht="24" customHeight="1">
      <c r="A403" s="8" t="s">
        <v>93</v>
      </c>
      <c r="B403" s="32" t="s">
        <v>349</v>
      </c>
      <c r="C403" s="32" t="s">
        <v>66</v>
      </c>
      <c r="D403" s="32">
        <v>0</v>
      </c>
      <c r="E403" s="53">
        <f>E404</f>
        <v>68.062</v>
      </c>
      <c r="F403" s="53">
        <f>F404</f>
        <v>40</v>
      </c>
      <c r="G403" s="52">
        <f t="shared" si="19"/>
        <v>58.76994505010138</v>
      </c>
      <c r="H403" s="51">
        <f t="shared" si="20"/>
        <v>28.061999999999998</v>
      </c>
    </row>
    <row r="404" spans="1:8" ht="29.25" customHeight="1">
      <c r="A404" s="8" t="s">
        <v>48</v>
      </c>
      <c r="B404" s="32" t="s">
        <v>349</v>
      </c>
      <c r="C404" s="32" t="s">
        <v>49</v>
      </c>
      <c r="D404" s="32">
        <v>0</v>
      </c>
      <c r="E404" s="53">
        <f>28.062+40</f>
        <v>68.062</v>
      </c>
      <c r="F404" s="53">
        <v>40</v>
      </c>
      <c r="G404" s="52">
        <f t="shared" si="19"/>
        <v>58.76994505010138</v>
      </c>
      <c r="H404" s="51">
        <f t="shared" si="20"/>
        <v>28.061999999999998</v>
      </c>
    </row>
    <row r="405" spans="1:8" ht="66.75" customHeight="1">
      <c r="A405" s="14" t="s">
        <v>62</v>
      </c>
      <c r="B405" s="32" t="s">
        <v>351</v>
      </c>
      <c r="C405" s="32" t="s">
        <v>39</v>
      </c>
      <c r="D405" s="32">
        <v>635.196</v>
      </c>
      <c r="E405" s="53">
        <f>E406</f>
        <v>639.331</v>
      </c>
      <c r="F405" s="53">
        <f>F406</f>
        <v>639.331</v>
      </c>
      <c r="G405" s="52">
        <f t="shared" si="19"/>
        <v>100</v>
      </c>
      <c r="H405" s="51">
        <f t="shared" si="20"/>
        <v>0</v>
      </c>
    </row>
    <row r="406" spans="1:8" ht="14.25" customHeight="1">
      <c r="A406" s="8" t="s">
        <v>42</v>
      </c>
      <c r="B406" s="32" t="s">
        <v>351</v>
      </c>
      <c r="C406" s="32" t="s">
        <v>74</v>
      </c>
      <c r="D406" s="32">
        <v>635.196</v>
      </c>
      <c r="E406" s="53">
        <f>E407</f>
        <v>639.331</v>
      </c>
      <c r="F406" s="53">
        <f>F407</f>
        <v>639.331</v>
      </c>
      <c r="G406" s="52">
        <f t="shared" si="19"/>
        <v>100</v>
      </c>
      <c r="H406" s="51">
        <f t="shared" si="20"/>
        <v>0</v>
      </c>
    </row>
    <row r="407" spans="1:8" ht="18" customHeight="1">
      <c r="A407" s="8" t="s">
        <v>45</v>
      </c>
      <c r="B407" s="32" t="s">
        <v>351</v>
      </c>
      <c r="C407" s="32" t="s">
        <v>6</v>
      </c>
      <c r="D407" s="32">
        <v>635.196</v>
      </c>
      <c r="E407" s="53">
        <v>639.331</v>
      </c>
      <c r="F407" s="53">
        <v>639.331</v>
      </c>
      <c r="G407" s="52">
        <f t="shared" si="19"/>
        <v>100</v>
      </c>
      <c r="H407" s="51">
        <f t="shared" si="20"/>
        <v>0</v>
      </c>
    </row>
    <row r="408" spans="1:8" ht="17.25" customHeight="1" hidden="1">
      <c r="A408" s="8" t="s">
        <v>45</v>
      </c>
      <c r="B408" s="31" t="s">
        <v>203</v>
      </c>
      <c r="C408" s="31" t="s">
        <v>39</v>
      </c>
      <c r="D408" s="31">
        <v>50</v>
      </c>
      <c r="E408" s="49">
        <f>E409</f>
        <v>50</v>
      </c>
      <c r="F408" s="49">
        <f>F409</f>
        <v>50</v>
      </c>
      <c r="G408" s="50">
        <f t="shared" si="19"/>
        <v>100</v>
      </c>
      <c r="H408" s="49">
        <f t="shared" si="20"/>
        <v>0</v>
      </c>
    </row>
    <row r="409" spans="1:8" ht="60" customHeight="1">
      <c r="A409" s="14" t="s">
        <v>353</v>
      </c>
      <c r="B409" s="39" t="s">
        <v>354</v>
      </c>
      <c r="C409" s="39" t="s">
        <v>39</v>
      </c>
      <c r="D409" s="39">
        <v>50</v>
      </c>
      <c r="E409" s="53">
        <f>E411</f>
        <v>50</v>
      </c>
      <c r="F409" s="53">
        <f>F411</f>
        <v>50</v>
      </c>
      <c r="G409" s="56">
        <f t="shared" si="19"/>
        <v>100</v>
      </c>
      <c r="H409" s="53">
        <f t="shared" si="20"/>
        <v>0</v>
      </c>
    </row>
    <row r="410" spans="1:8" ht="15.75" customHeight="1">
      <c r="A410" s="8" t="s">
        <v>42</v>
      </c>
      <c r="B410" s="39" t="s">
        <v>354</v>
      </c>
      <c r="C410" s="39" t="s">
        <v>74</v>
      </c>
      <c r="D410" s="39">
        <v>50</v>
      </c>
      <c r="E410" s="53">
        <f>E411</f>
        <v>50</v>
      </c>
      <c r="F410" s="53">
        <f>F411</f>
        <v>50</v>
      </c>
      <c r="G410" s="56">
        <f t="shared" si="19"/>
        <v>100</v>
      </c>
      <c r="H410" s="53">
        <f t="shared" si="20"/>
        <v>0</v>
      </c>
    </row>
    <row r="411" spans="1:8" ht="18.75" customHeight="1">
      <c r="A411" s="44" t="s">
        <v>45</v>
      </c>
      <c r="B411" s="39" t="s">
        <v>354</v>
      </c>
      <c r="C411" s="39" t="s">
        <v>6</v>
      </c>
      <c r="D411" s="39">
        <v>50</v>
      </c>
      <c r="E411" s="53">
        <v>50</v>
      </c>
      <c r="F411" s="53">
        <v>50</v>
      </c>
      <c r="G411" s="56">
        <f t="shared" si="19"/>
        <v>100</v>
      </c>
      <c r="H411" s="53">
        <f t="shared" si="20"/>
        <v>0</v>
      </c>
    </row>
    <row r="412" spans="1:8" ht="14.25" customHeight="1">
      <c r="A412" s="26" t="s">
        <v>355</v>
      </c>
      <c r="B412" s="33" t="s">
        <v>100</v>
      </c>
      <c r="C412" s="33" t="s">
        <v>39</v>
      </c>
      <c r="D412" s="33">
        <v>100</v>
      </c>
      <c r="E412" s="47">
        <f aca="true" t="shared" si="21" ref="E412:F414">E413</f>
        <v>149.98396</v>
      </c>
      <c r="F412" s="47">
        <f t="shared" si="21"/>
        <v>149.98396</v>
      </c>
      <c r="G412" s="61">
        <f t="shared" si="19"/>
        <v>100</v>
      </c>
      <c r="H412" s="33">
        <f t="shared" si="20"/>
        <v>0</v>
      </c>
    </row>
    <row r="413" spans="1:8" ht="24.75" customHeight="1">
      <c r="A413" s="8" t="s">
        <v>356</v>
      </c>
      <c r="B413" s="39" t="s">
        <v>357</v>
      </c>
      <c r="C413" s="39" t="s">
        <v>39</v>
      </c>
      <c r="D413" s="39">
        <v>100</v>
      </c>
      <c r="E413" s="60">
        <f t="shared" si="21"/>
        <v>149.98396</v>
      </c>
      <c r="F413" s="60">
        <f t="shared" si="21"/>
        <v>149.98396</v>
      </c>
      <c r="G413" s="56">
        <f t="shared" si="19"/>
        <v>100</v>
      </c>
      <c r="H413" s="53">
        <f t="shared" si="20"/>
        <v>0</v>
      </c>
    </row>
    <row r="414" spans="1:8" ht="24.75" customHeight="1">
      <c r="A414" s="8" t="s">
        <v>93</v>
      </c>
      <c r="B414" s="39" t="s">
        <v>357</v>
      </c>
      <c r="C414" s="39" t="s">
        <v>66</v>
      </c>
      <c r="D414" s="39">
        <v>100</v>
      </c>
      <c r="E414" s="60">
        <f t="shared" si="21"/>
        <v>149.98396</v>
      </c>
      <c r="F414" s="60">
        <f t="shared" si="21"/>
        <v>149.98396</v>
      </c>
      <c r="G414" s="56">
        <f t="shared" si="19"/>
        <v>100</v>
      </c>
      <c r="H414" s="53">
        <f t="shared" si="20"/>
        <v>0</v>
      </c>
    </row>
    <row r="415" spans="1:8" ht="24.75" customHeight="1">
      <c r="A415" s="8" t="s">
        <v>48</v>
      </c>
      <c r="B415" s="39" t="s">
        <v>357</v>
      </c>
      <c r="C415" s="39" t="s">
        <v>49</v>
      </c>
      <c r="D415" s="39">
        <v>100</v>
      </c>
      <c r="E415" s="60">
        <v>149.98396</v>
      </c>
      <c r="F415" s="60">
        <v>149.98396</v>
      </c>
      <c r="G415" s="56">
        <f t="shared" si="19"/>
        <v>100</v>
      </c>
      <c r="H415" s="53">
        <f t="shared" si="20"/>
        <v>0</v>
      </c>
    </row>
    <row r="416" spans="1:8" ht="9.75" customHeight="1">
      <c r="A416" s="26" t="s">
        <v>358</v>
      </c>
      <c r="B416" s="33" t="s">
        <v>340</v>
      </c>
      <c r="C416" s="33" t="s">
        <v>39</v>
      </c>
      <c r="D416" s="33">
        <v>574.5129999999999</v>
      </c>
      <c r="E416" s="47">
        <f>E418</f>
        <v>364.99</v>
      </c>
      <c r="F416" s="47">
        <f>F418</f>
        <v>364.99</v>
      </c>
      <c r="G416" s="48">
        <f t="shared" si="19"/>
        <v>100</v>
      </c>
      <c r="H416" s="47">
        <f t="shared" si="20"/>
        <v>0</v>
      </c>
    </row>
    <row r="417" spans="1:8" ht="24.75" customHeight="1">
      <c r="A417" s="8" t="s">
        <v>93</v>
      </c>
      <c r="B417" s="39" t="s">
        <v>340</v>
      </c>
      <c r="C417" s="39" t="s">
        <v>66</v>
      </c>
      <c r="D417" s="39">
        <v>574.5129999999999</v>
      </c>
      <c r="E417" s="60">
        <f>E418</f>
        <v>364.99</v>
      </c>
      <c r="F417" s="60">
        <f>F418</f>
        <v>364.99</v>
      </c>
      <c r="G417" s="56">
        <f t="shared" si="19"/>
        <v>100</v>
      </c>
      <c r="H417" s="53">
        <f t="shared" si="20"/>
        <v>0</v>
      </c>
    </row>
    <row r="418" spans="1:8" ht="24.75" customHeight="1">
      <c r="A418" s="8" t="s">
        <v>48</v>
      </c>
      <c r="B418" s="39" t="s">
        <v>340</v>
      </c>
      <c r="C418" s="39" t="s">
        <v>49</v>
      </c>
      <c r="D418" s="39">
        <v>574.5129999999999</v>
      </c>
      <c r="E418" s="60">
        <v>364.99</v>
      </c>
      <c r="F418" s="60">
        <v>364.99</v>
      </c>
      <c r="G418" s="56">
        <f t="shared" si="19"/>
        <v>100</v>
      </c>
      <c r="H418" s="53">
        <f t="shared" si="20"/>
        <v>0</v>
      </c>
    </row>
    <row r="419" spans="1:9" s="77" customFormat="1" ht="15" customHeight="1">
      <c r="A419" s="81" t="s">
        <v>393</v>
      </c>
      <c r="B419" s="79" t="s">
        <v>84</v>
      </c>
      <c r="C419" s="79" t="s">
        <v>39</v>
      </c>
      <c r="D419" s="79">
        <v>3814.053</v>
      </c>
      <c r="E419" s="74">
        <f>SUM(E429+E467+E440+E446+E458+E452+E455)</f>
        <v>11324.81341</v>
      </c>
      <c r="F419" s="74">
        <f>SUM(F429+F467+F440+F446+F458+F452+F455)</f>
        <v>11324.81341</v>
      </c>
      <c r="G419" s="75">
        <f t="shared" si="19"/>
        <v>100</v>
      </c>
      <c r="H419" s="74">
        <f t="shared" si="20"/>
        <v>0</v>
      </c>
      <c r="I419" s="76"/>
    </row>
    <row r="420" spans="1:8" ht="25.5" customHeight="1" hidden="1">
      <c r="A420" s="17" t="s">
        <v>240</v>
      </c>
      <c r="B420" s="32" t="s">
        <v>241</v>
      </c>
      <c r="C420" s="32" t="s">
        <v>39</v>
      </c>
      <c r="D420" s="32"/>
      <c r="E420" s="53"/>
      <c r="F420" s="53"/>
      <c r="G420" s="56" t="e">
        <f t="shared" si="19"/>
        <v>#DIV/0!</v>
      </c>
      <c r="H420" s="53">
        <f t="shared" si="20"/>
        <v>0</v>
      </c>
    </row>
    <row r="421" spans="1:8" ht="36" customHeight="1" hidden="1">
      <c r="A421" s="5" t="s">
        <v>93</v>
      </c>
      <c r="B421" s="32" t="s">
        <v>241</v>
      </c>
      <c r="C421" s="32" t="s">
        <v>66</v>
      </c>
      <c r="D421" s="32"/>
      <c r="E421" s="53"/>
      <c r="F421" s="53"/>
      <c r="G421" s="56" t="e">
        <f t="shared" si="19"/>
        <v>#DIV/0!</v>
      </c>
      <c r="H421" s="53">
        <f t="shared" si="20"/>
        <v>0</v>
      </c>
    </row>
    <row r="422" spans="1:8" ht="34.5" customHeight="1" hidden="1">
      <c r="A422" s="5" t="s">
        <v>48</v>
      </c>
      <c r="B422" s="32" t="s">
        <v>241</v>
      </c>
      <c r="C422" s="32" t="s">
        <v>49</v>
      </c>
      <c r="D422" s="32">
        <v>0</v>
      </c>
      <c r="E422" s="58">
        <v>0</v>
      </c>
      <c r="F422" s="58">
        <v>0</v>
      </c>
      <c r="G422" s="59" t="e">
        <f t="shared" si="19"/>
        <v>#DIV/0!</v>
      </c>
      <c r="H422" s="58">
        <f t="shared" si="20"/>
        <v>0</v>
      </c>
    </row>
    <row r="423" spans="1:9" s="18" customFormat="1" ht="12" customHeight="1" hidden="1">
      <c r="A423" s="17" t="s">
        <v>243</v>
      </c>
      <c r="B423" s="32" t="s">
        <v>242</v>
      </c>
      <c r="C423" s="32" t="s">
        <v>39</v>
      </c>
      <c r="D423" s="32"/>
      <c r="E423" s="53"/>
      <c r="F423" s="53"/>
      <c r="G423" s="56" t="e">
        <f t="shared" si="19"/>
        <v>#DIV/0!</v>
      </c>
      <c r="H423" s="53">
        <f t="shared" si="20"/>
        <v>0</v>
      </c>
      <c r="I423" s="64"/>
    </row>
    <row r="424" spans="1:8" ht="12" customHeight="1" hidden="1">
      <c r="A424" s="5" t="s">
        <v>93</v>
      </c>
      <c r="B424" s="32" t="s">
        <v>242</v>
      </c>
      <c r="C424" s="32" t="s">
        <v>66</v>
      </c>
      <c r="D424" s="32"/>
      <c r="E424" s="53"/>
      <c r="F424" s="53"/>
      <c r="G424" s="56" t="e">
        <f t="shared" si="19"/>
        <v>#DIV/0!</v>
      </c>
      <c r="H424" s="53">
        <f t="shared" si="20"/>
        <v>0</v>
      </c>
    </row>
    <row r="425" spans="1:8" ht="12" customHeight="1" hidden="1">
      <c r="A425" s="5" t="s">
        <v>48</v>
      </c>
      <c r="B425" s="32" t="s">
        <v>242</v>
      </c>
      <c r="C425" s="32" t="s">
        <v>49</v>
      </c>
      <c r="D425" s="32">
        <v>0</v>
      </c>
      <c r="E425" s="58">
        <v>0</v>
      </c>
      <c r="F425" s="58">
        <v>0</v>
      </c>
      <c r="G425" s="59" t="e">
        <f t="shared" si="19"/>
        <v>#DIV/0!</v>
      </c>
      <c r="H425" s="58">
        <f t="shared" si="20"/>
        <v>0</v>
      </c>
    </row>
    <row r="426" spans="1:8" ht="27.75" customHeight="1" hidden="1">
      <c r="A426" s="19" t="s">
        <v>268</v>
      </c>
      <c r="B426" s="31" t="s">
        <v>269</v>
      </c>
      <c r="C426" s="31" t="s">
        <v>39</v>
      </c>
      <c r="D426" s="31">
        <v>0</v>
      </c>
      <c r="E426" s="49">
        <f>SUM(E427)</f>
        <v>0</v>
      </c>
      <c r="F426" s="49">
        <f>SUM(F427)</f>
        <v>0</v>
      </c>
      <c r="G426" s="50" t="e">
        <f t="shared" si="19"/>
        <v>#DIV/0!</v>
      </c>
      <c r="H426" s="49">
        <f t="shared" si="20"/>
        <v>0</v>
      </c>
    </row>
    <row r="427" spans="1:8" ht="15.75" customHeight="1" hidden="1">
      <c r="A427" s="13" t="s">
        <v>69</v>
      </c>
      <c r="B427" s="32" t="s">
        <v>269</v>
      </c>
      <c r="C427" s="32" t="s">
        <v>70</v>
      </c>
      <c r="D427" s="32">
        <v>0</v>
      </c>
      <c r="E427" s="53">
        <f>SUM(E428)</f>
        <v>0</v>
      </c>
      <c r="F427" s="53">
        <f>SUM(F428)</f>
        <v>0</v>
      </c>
      <c r="G427" s="56" t="e">
        <f t="shared" si="19"/>
        <v>#DIV/0!</v>
      </c>
      <c r="H427" s="53">
        <f t="shared" si="20"/>
        <v>0</v>
      </c>
    </row>
    <row r="428" spans="1:8" ht="16.5" customHeight="1" hidden="1">
      <c r="A428" s="13" t="s">
        <v>59</v>
      </c>
      <c r="B428" s="32" t="s">
        <v>269</v>
      </c>
      <c r="C428" s="32" t="s">
        <v>60</v>
      </c>
      <c r="D428" s="32"/>
      <c r="E428" s="53"/>
      <c r="F428" s="53"/>
      <c r="G428" s="56" t="e">
        <f aca="true" t="shared" si="22" ref="G428:G475">F428*100/E428</f>
        <v>#DIV/0!</v>
      </c>
      <c r="H428" s="53">
        <f aca="true" t="shared" si="23" ref="H428:H476">E428-F428</f>
        <v>0</v>
      </c>
    </row>
    <row r="429" spans="1:8" ht="40.5" customHeight="1" hidden="1">
      <c r="A429" s="15" t="s">
        <v>274</v>
      </c>
      <c r="B429" s="31" t="s">
        <v>130</v>
      </c>
      <c r="C429" s="31" t="s">
        <v>39</v>
      </c>
      <c r="D429" s="31">
        <v>0</v>
      </c>
      <c r="E429" s="49">
        <f>SUM(E430)</f>
        <v>0</v>
      </c>
      <c r="F429" s="49">
        <f>SUM(F430)</f>
        <v>0</v>
      </c>
      <c r="G429" s="50" t="e">
        <f t="shared" si="22"/>
        <v>#DIV/0!</v>
      </c>
      <c r="H429" s="49">
        <f t="shared" si="23"/>
        <v>0</v>
      </c>
    </row>
    <row r="430" spans="1:8" ht="12.75" customHeight="1" hidden="1">
      <c r="A430" s="13" t="s">
        <v>297</v>
      </c>
      <c r="B430" s="32" t="s">
        <v>130</v>
      </c>
      <c r="C430" s="32" t="s">
        <v>39</v>
      </c>
      <c r="D430" s="32">
        <v>0</v>
      </c>
      <c r="E430" s="53">
        <f>SUM(E431)</f>
        <v>0</v>
      </c>
      <c r="F430" s="53">
        <f>SUM(F431)</f>
        <v>0</v>
      </c>
      <c r="G430" s="56" t="e">
        <f t="shared" si="22"/>
        <v>#DIV/0!</v>
      </c>
      <c r="H430" s="53">
        <f t="shared" si="23"/>
        <v>0</v>
      </c>
    </row>
    <row r="431" spans="1:8" ht="16.5" customHeight="1" hidden="1">
      <c r="A431" s="13" t="s">
        <v>275</v>
      </c>
      <c r="B431" s="32" t="s">
        <v>278</v>
      </c>
      <c r="C431" s="32" t="s">
        <v>39</v>
      </c>
      <c r="D431" s="32"/>
      <c r="E431" s="53"/>
      <c r="F431" s="53"/>
      <c r="G431" s="56" t="e">
        <f t="shared" si="22"/>
        <v>#DIV/0!</v>
      </c>
      <c r="H431" s="53">
        <f t="shared" si="23"/>
        <v>0</v>
      </c>
    </row>
    <row r="432" spans="1:8" ht="30" customHeight="1" hidden="1">
      <c r="A432" s="20" t="s">
        <v>276</v>
      </c>
      <c r="B432" s="32" t="s">
        <v>279</v>
      </c>
      <c r="C432" s="32" t="s">
        <v>39</v>
      </c>
      <c r="D432" s="32">
        <v>0</v>
      </c>
      <c r="E432" s="53">
        <f>SUM(E433+E438)</f>
        <v>0</v>
      </c>
      <c r="F432" s="53">
        <f>SUM(F433+F438)</f>
        <v>0</v>
      </c>
      <c r="G432" s="56" t="e">
        <f t="shared" si="22"/>
        <v>#DIV/0!</v>
      </c>
      <c r="H432" s="53">
        <f t="shared" si="23"/>
        <v>0</v>
      </c>
    </row>
    <row r="433" spans="1:8" ht="10.5" customHeight="1" hidden="1">
      <c r="A433" s="20" t="s">
        <v>277</v>
      </c>
      <c r="B433" s="32" t="s">
        <v>280</v>
      </c>
      <c r="C433" s="32" t="s">
        <v>39</v>
      </c>
      <c r="D433" s="32">
        <v>0</v>
      </c>
      <c r="E433" s="53">
        <f>SUM(E434)</f>
        <v>0</v>
      </c>
      <c r="F433" s="53">
        <f>SUM(F434)</f>
        <v>0</v>
      </c>
      <c r="G433" s="56" t="e">
        <f t="shared" si="22"/>
        <v>#DIV/0!</v>
      </c>
      <c r="H433" s="53">
        <f t="shared" si="23"/>
        <v>0</v>
      </c>
    </row>
    <row r="434" spans="1:8" ht="48.75" customHeight="1" hidden="1">
      <c r="A434" s="13" t="s">
        <v>263</v>
      </c>
      <c r="B434" s="32" t="s">
        <v>280</v>
      </c>
      <c r="C434" s="32" t="s">
        <v>73</v>
      </c>
      <c r="D434" s="32"/>
      <c r="E434" s="53"/>
      <c r="F434" s="53"/>
      <c r="G434" s="56" t="e">
        <f t="shared" si="22"/>
        <v>#DIV/0!</v>
      </c>
      <c r="H434" s="53">
        <f t="shared" si="23"/>
        <v>0</v>
      </c>
    </row>
    <row r="435" spans="1:8" ht="13.5" customHeight="1" hidden="1">
      <c r="A435" s="13" t="s">
        <v>270</v>
      </c>
      <c r="B435" s="32" t="s">
        <v>280</v>
      </c>
      <c r="C435" s="32" t="s">
        <v>271</v>
      </c>
      <c r="D435" s="32"/>
      <c r="E435" s="53"/>
      <c r="F435" s="53"/>
      <c r="G435" s="56" t="e">
        <f t="shared" si="22"/>
        <v>#DIV/0!</v>
      </c>
      <c r="H435" s="53">
        <f t="shared" si="23"/>
        <v>0</v>
      </c>
    </row>
    <row r="436" spans="1:8" ht="14.25" customHeight="1" hidden="1">
      <c r="A436" s="20" t="s">
        <v>282</v>
      </c>
      <c r="B436" s="32" t="s">
        <v>281</v>
      </c>
      <c r="C436" s="31" t="s">
        <v>39</v>
      </c>
      <c r="D436" s="31">
        <v>0</v>
      </c>
      <c r="E436" s="49">
        <f>SUM(E437)</f>
        <v>0</v>
      </c>
      <c r="F436" s="49">
        <f>SUM(F437)</f>
        <v>0</v>
      </c>
      <c r="G436" s="50" t="e">
        <f t="shared" si="22"/>
        <v>#DIV/0!</v>
      </c>
      <c r="H436" s="49">
        <f t="shared" si="23"/>
        <v>0</v>
      </c>
    </row>
    <row r="437" spans="1:8" ht="12.75" customHeight="1" hidden="1">
      <c r="A437" s="13" t="s">
        <v>263</v>
      </c>
      <c r="B437" s="32" t="s">
        <v>281</v>
      </c>
      <c r="C437" s="32" t="s">
        <v>73</v>
      </c>
      <c r="D437" s="32"/>
      <c r="E437" s="51"/>
      <c r="F437" s="51"/>
      <c r="G437" s="52" t="e">
        <f t="shared" si="22"/>
        <v>#DIV/0!</v>
      </c>
      <c r="H437" s="51">
        <f t="shared" si="23"/>
        <v>0</v>
      </c>
    </row>
    <row r="438" spans="1:8" ht="48.75" customHeight="1" hidden="1">
      <c r="A438" s="13" t="s">
        <v>270</v>
      </c>
      <c r="B438" s="32" t="s">
        <v>281</v>
      </c>
      <c r="C438" s="32" t="s">
        <v>271</v>
      </c>
      <c r="D438" s="32"/>
      <c r="E438" s="51"/>
      <c r="F438" s="51"/>
      <c r="G438" s="52" t="e">
        <f t="shared" si="22"/>
        <v>#DIV/0!</v>
      </c>
      <c r="H438" s="51">
        <f t="shared" si="23"/>
        <v>0</v>
      </c>
    </row>
    <row r="439" spans="1:8" ht="40.5" customHeight="1" hidden="1">
      <c r="A439" s="8" t="s">
        <v>273</v>
      </c>
      <c r="B439" s="32" t="s">
        <v>272</v>
      </c>
      <c r="C439" s="32" t="s">
        <v>271</v>
      </c>
      <c r="D439" s="32"/>
      <c r="E439" s="51"/>
      <c r="F439" s="51"/>
      <c r="G439" s="52" t="e">
        <f t="shared" si="22"/>
        <v>#DIV/0!</v>
      </c>
      <c r="H439" s="51">
        <f t="shared" si="23"/>
        <v>0</v>
      </c>
    </row>
    <row r="440" spans="1:8" ht="34.5" customHeight="1" hidden="1">
      <c r="A440" s="16" t="s">
        <v>296</v>
      </c>
      <c r="B440" s="31" t="s">
        <v>173</v>
      </c>
      <c r="C440" s="31" t="s">
        <v>39</v>
      </c>
      <c r="D440" s="31">
        <v>0</v>
      </c>
      <c r="E440" s="49">
        <f>SUM(E441)</f>
        <v>0</v>
      </c>
      <c r="F440" s="49">
        <f>SUM(F441)</f>
        <v>0</v>
      </c>
      <c r="G440" s="50" t="e">
        <f t="shared" si="22"/>
        <v>#DIV/0!</v>
      </c>
      <c r="H440" s="49">
        <f t="shared" si="23"/>
        <v>0</v>
      </c>
    </row>
    <row r="441" spans="1:8" ht="10.5" customHeight="1" hidden="1">
      <c r="A441" s="8" t="s">
        <v>275</v>
      </c>
      <c r="B441" s="32" t="s">
        <v>286</v>
      </c>
      <c r="C441" s="32" t="s">
        <v>39</v>
      </c>
      <c r="D441" s="32">
        <v>0</v>
      </c>
      <c r="E441" s="53">
        <f>E443</f>
        <v>0</v>
      </c>
      <c r="F441" s="53">
        <f>F443</f>
        <v>0</v>
      </c>
      <c r="G441" s="56" t="e">
        <f t="shared" si="22"/>
        <v>#DIV/0!</v>
      </c>
      <c r="H441" s="53">
        <f t="shared" si="23"/>
        <v>0</v>
      </c>
    </row>
    <row r="442" spans="1:8" ht="19.5" customHeight="1" hidden="1">
      <c r="A442" s="8" t="s">
        <v>285</v>
      </c>
      <c r="B442" s="32" t="s">
        <v>283</v>
      </c>
      <c r="C442" s="32" t="s">
        <v>39</v>
      </c>
      <c r="D442" s="32">
        <v>0</v>
      </c>
      <c r="E442" s="53">
        <f aca="true" t="shared" si="24" ref="E442:F444">SUM(E443)</f>
        <v>0</v>
      </c>
      <c r="F442" s="53">
        <f t="shared" si="24"/>
        <v>0</v>
      </c>
      <c r="G442" s="56" t="e">
        <f t="shared" si="22"/>
        <v>#DIV/0!</v>
      </c>
      <c r="H442" s="53">
        <f t="shared" si="23"/>
        <v>0</v>
      </c>
    </row>
    <row r="443" spans="1:8" ht="49.5" customHeight="1" hidden="1">
      <c r="A443" s="8" t="s">
        <v>287</v>
      </c>
      <c r="B443" s="32" t="s">
        <v>284</v>
      </c>
      <c r="C443" s="32" t="s">
        <v>39</v>
      </c>
      <c r="D443" s="32">
        <v>0</v>
      </c>
      <c r="E443" s="53">
        <f t="shared" si="24"/>
        <v>0</v>
      </c>
      <c r="F443" s="53">
        <f t="shared" si="24"/>
        <v>0</v>
      </c>
      <c r="G443" s="56" t="e">
        <f t="shared" si="22"/>
        <v>#DIV/0!</v>
      </c>
      <c r="H443" s="53">
        <f t="shared" si="23"/>
        <v>0</v>
      </c>
    </row>
    <row r="444" spans="1:8" ht="45" customHeight="1" hidden="1">
      <c r="A444" s="8" t="s">
        <v>93</v>
      </c>
      <c r="B444" s="32" t="s">
        <v>284</v>
      </c>
      <c r="C444" s="32" t="s">
        <v>66</v>
      </c>
      <c r="D444" s="32">
        <v>0</v>
      </c>
      <c r="E444" s="53">
        <f t="shared" si="24"/>
        <v>0</v>
      </c>
      <c r="F444" s="53">
        <f t="shared" si="24"/>
        <v>0</v>
      </c>
      <c r="G444" s="56" t="e">
        <f t="shared" si="22"/>
        <v>#DIV/0!</v>
      </c>
      <c r="H444" s="53">
        <f t="shared" si="23"/>
        <v>0</v>
      </c>
    </row>
    <row r="445" spans="1:8" ht="33" customHeight="1" hidden="1">
      <c r="A445" s="8" t="s">
        <v>48</v>
      </c>
      <c r="B445" s="32" t="s">
        <v>284</v>
      </c>
      <c r="C445" s="32" t="s">
        <v>49</v>
      </c>
      <c r="D445" s="32"/>
      <c r="E445" s="53"/>
      <c r="F445" s="53"/>
      <c r="G445" s="56" t="e">
        <f t="shared" si="22"/>
        <v>#DIV/0!</v>
      </c>
      <c r="H445" s="53">
        <f t="shared" si="23"/>
        <v>0</v>
      </c>
    </row>
    <row r="446" spans="1:8" ht="31.5" customHeight="1" hidden="1">
      <c r="A446" s="16" t="s">
        <v>295</v>
      </c>
      <c r="B446" s="31" t="s">
        <v>288</v>
      </c>
      <c r="C446" s="31" t="s">
        <v>39</v>
      </c>
      <c r="D446" s="31">
        <v>0</v>
      </c>
      <c r="E446" s="49">
        <f>SUM(E447)</f>
        <v>0</v>
      </c>
      <c r="F446" s="49">
        <f>SUM(F447)</f>
        <v>0</v>
      </c>
      <c r="G446" s="50" t="e">
        <f t="shared" si="22"/>
        <v>#DIV/0!</v>
      </c>
      <c r="H446" s="49">
        <f t="shared" si="23"/>
        <v>0</v>
      </c>
    </row>
    <row r="447" spans="1:8" ht="20.25" customHeight="1" hidden="1">
      <c r="A447" s="5" t="s">
        <v>292</v>
      </c>
      <c r="B447" s="32" t="s">
        <v>289</v>
      </c>
      <c r="C447" s="32" t="s">
        <v>39</v>
      </c>
      <c r="D447" s="32">
        <v>0</v>
      </c>
      <c r="E447" s="53">
        <f>SUM(E448)</f>
        <v>0</v>
      </c>
      <c r="F447" s="53">
        <f>SUM(F448)</f>
        <v>0</v>
      </c>
      <c r="G447" s="52" t="e">
        <f t="shared" si="22"/>
        <v>#DIV/0!</v>
      </c>
      <c r="H447" s="51">
        <f t="shared" si="23"/>
        <v>0</v>
      </c>
    </row>
    <row r="448" spans="1:8" ht="20.25" customHeight="1" hidden="1">
      <c r="A448" s="8" t="s">
        <v>293</v>
      </c>
      <c r="B448" s="32" t="s">
        <v>290</v>
      </c>
      <c r="C448" s="32" t="s">
        <v>39</v>
      </c>
      <c r="D448" s="32"/>
      <c r="E448" s="51"/>
      <c r="F448" s="51"/>
      <c r="G448" s="52" t="e">
        <f t="shared" si="22"/>
        <v>#DIV/0!</v>
      </c>
      <c r="H448" s="51">
        <f t="shared" si="23"/>
        <v>0</v>
      </c>
    </row>
    <row r="449" spans="1:8" ht="43.5" customHeight="1" hidden="1">
      <c r="A449" s="8" t="s">
        <v>294</v>
      </c>
      <c r="B449" s="32" t="s">
        <v>291</v>
      </c>
      <c r="C449" s="32" t="s">
        <v>39</v>
      </c>
      <c r="D449" s="32"/>
      <c r="E449" s="51"/>
      <c r="F449" s="51"/>
      <c r="G449" s="52" t="e">
        <f t="shared" si="22"/>
        <v>#DIV/0!</v>
      </c>
      <c r="H449" s="51">
        <f t="shared" si="23"/>
        <v>0</v>
      </c>
    </row>
    <row r="450" spans="1:8" ht="36.75" customHeight="1" hidden="1">
      <c r="A450" s="8" t="s">
        <v>93</v>
      </c>
      <c r="B450" s="32" t="s">
        <v>291</v>
      </c>
      <c r="C450" s="32" t="s">
        <v>66</v>
      </c>
      <c r="D450" s="32"/>
      <c r="E450" s="51"/>
      <c r="F450" s="51"/>
      <c r="G450" s="52" t="e">
        <f t="shared" si="22"/>
        <v>#DIV/0!</v>
      </c>
      <c r="H450" s="51">
        <f t="shared" si="23"/>
        <v>0</v>
      </c>
    </row>
    <row r="451" spans="1:8" ht="48.75" customHeight="1" hidden="1">
      <c r="A451" s="8" t="s">
        <v>48</v>
      </c>
      <c r="B451" s="32" t="s">
        <v>291</v>
      </c>
      <c r="C451" s="32" t="s">
        <v>49</v>
      </c>
      <c r="D451" s="32"/>
      <c r="E451" s="51"/>
      <c r="F451" s="51"/>
      <c r="G451" s="52" t="e">
        <f t="shared" si="22"/>
        <v>#DIV/0!</v>
      </c>
      <c r="H451" s="51">
        <f t="shared" si="23"/>
        <v>0</v>
      </c>
    </row>
    <row r="452" spans="1:8" ht="13.5" customHeight="1" hidden="1">
      <c r="A452" s="16" t="s">
        <v>304</v>
      </c>
      <c r="B452" s="31" t="s">
        <v>246</v>
      </c>
      <c r="C452" s="31" t="s">
        <v>39</v>
      </c>
      <c r="D452" s="31">
        <v>0</v>
      </c>
      <c r="E452" s="49">
        <f>E453</f>
        <v>0</v>
      </c>
      <c r="F452" s="49">
        <f>F453</f>
        <v>0</v>
      </c>
      <c r="G452" s="50" t="e">
        <f t="shared" si="22"/>
        <v>#DIV/0!</v>
      </c>
      <c r="H452" s="49">
        <f t="shared" si="23"/>
        <v>0</v>
      </c>
    </row>
    <row r="453" spans="1:8" ht="25.5" customHeight="1" hidden="1">
      <c r="A453" s="8" t="s">
        <v>93</v>
      </c>
      <c r="B453" s="32" t="s">
        <v>246</v>
      </c>
      <c r="C453" s="32" t="s">
        <v>66</v>
      </c>
      <c r="D453" s="32"/>
      <c r="E453" s="53"/>
      <c r="F453" s="53"/>
      <c r="G453" s="56" t="e">
        <f t="shared" si="22"/>
        <v>#DIV/0!</v>
      </c>
      <c r="H453" s="53">
        <f t="shared" si="23"/>
        <v>0</v>
      </c>
    </row>
    <row r="454" spans="1:8" ht="36" customHeight="1" hidden="1">
      <c r="A454" s="8" t="s">
        <v>48</v>
      </c>
      <c r="B454" s="32" t="s">
        <v>246</v>
      </c>
      <c r="C454" s="32" t="s">
        <v>49</v>
      </c>
      <c r="D454" s="32"/>
      <c r="E454" s="53"/>
      <c r="F454" s="53"/>
      <c r="G454" s="56" t="e">
        <f t="shared" si="22"/>
        <v>#DIV/0!</v>
      </c>
      <c r="H454" s="53">
        <f t="shared" si="23"/>
        <v>0</v>
      </c>
    </row>
    <row r="455" spans="1:8" ht="39" customHeight="1" hidden="1">
      <c r="A455" s="16" t="s">
        <v>304</v>
      </c>
      <c r="B455" s="31" t="s">
        <v>246</v>
      </c>
      <c r="C455" s="31" t="s">
        <v>39</v>
      </c>
      <c r="D455" s="31">
        <v>0</v>
      </c>
      <c r="E455" s="49">
        <f>SUM(E456)</f>
        <v>0</v>
      </c>
      <c r="F455" s="49">
        <f>SUM(F456)</f>
        <v>0</v>
      </c>
      <c r="G455" s="50" t="e">
        <f t="shared" si="22"/>
        <v>#DIV/0!</v>
      </c>
      <c r="H455" s="49">
        <f t="shared" si="23"/>
        <v>0</v>
      </c>
    </row>
    <row r="456" spans="1:8" ht="14.25" customHeight="1" hidden="1">
      <c r="A456" s="8" t="s">
        <v>93</v>
      </c>
      <c r="B456" s="32" t="s">
        <v>246</v>
      </c>
      <c r="C456" s="32" t="s">
        <v>66</v>
      </c>
      <c r="D456" s="32"/>
      <c r="E456" s="53"/>
      <c r="F456" s="53"/>
      <c r="G456" s="56" t="e">
        <f t="shared" si="22"/>
        <v>#DIV/0!</v>
      </c>
      <c r="H456" s="53">
        <f t="shared" si="23"/>
        <v>0</v>
      </c>
    </row>
    <row r="457" spans="1:8" ht="33" customHeight="1" hidden="1">
      <c r="A457" s="8" t="s">
        <v>48</v>
      </c>
      <c r="B457" s="32" t="s">
        <v>246</v>
      </c>
      <c r="C457" s="32" t="s">
        <v>49</v>
      </c>
      <c r="D457" s="32"/>
      <c r="E457" s="53"/>
      <c r="F457" s="53"/>
      <c r="G457" s="56" t="e">
        <f t="shared" si="22"/>
        <v>#DIV/0!</v>
      </c>
      <c r="H457" s="53">
        <f t="shared" si="23"/>
        <v>0</v>
      </c>
    </row>
    <row r="458" spans="1:8" ht="45.75" customHeight="1">
      <c r="A458" s="16" t="s">
        <v>367</v>
      </c>
      <c r="B458" s="46" t="s">
        <v>151</v>
      </c>
      <c r="C458" s="46" t="s">
        <v>39</v>
      </c>
      <c r="D458" s="46">
        <v>350</v>
      </c>
      <c r="E458" s="49">
        <f>SUM(E459)</f>
        <v>520</v>
      </c>
      <c r="F458" s="49">
        <f>SUM(F459)</f>
        <v>520</v>
      </c>
      <c r="G458" s="50">
        <f t="shared" si="22"/>
        <v>100</v>
      </c>
      <c r="H458" s="49">
        <f t="shared" si="23"/>
        <v>0</v>
      </c>
    </row>
    <row r="459" spans="1:8" ht="24">
      <c r="A459" s="8" t="s">
        <v>368</v>
      </c>
      <c r="B459" s="39" t="s">
        <v>369</v>
      </c>
      <c r="C459" s="39" t="s">
        <v>39</v>
      </c>
      <c r="D459" s="39">
        <v>350</v>
      </c>
      <c r="E459" s="53">
        <f>SUM(E460)</f>
        <v>520</v>
      </c>
      <c r="F459" s="53">
        <f>SUM(F460)</f>
        <v>520</v>
      </c>
      <c r="G459" s="52">
        <f t="shared" si="22"/>
        <v>100</v>
      </c>
      <c r="H459" s="51">
        <f t="shared" si="23"/>
        <v>0</v>
      </c>
    </row>
    <row r="460" spans="1:8" ht="12.75">
      <c r="A460" s="8" t="s">
        <v>370</v>
      </c>
      <c r="B460" s="39" t="s">
        <v>242</v>
      </c>
      <c r="C460" s="39" t="s">
        <v>39</v>
      </c>
      <c r="D460" s="39">
        <v>350</v>
      </c>
      <c r="E460" s="53">
        <f>SUM(E461+E464)</f>
        <v>520</v>
      </c>
      <c r="F460" s="53">
        <f>SUM(F461+F464)</f>
        <v>520</v>
      </c>
      <c r="G460" s="52">
        <f t="shared" si="22"/>
        <v>100</v>
      </c>
      <c r="H460" s="51">
        <f t="shared" si="23"/>
        <v>0</v>
      </c>
    </row>
    <row r="461" spans="1:8" ht="24">
      <c r="A461" s="8" t="s">
        <v>93</v>
      </c>
      <c r="B461" s="39" t="s">
        <v>242</v>
      </c>
      <c r="C461" s="39" t="s">
        <v>66</v>
      </c>
      <c r="D461" s="39">
        <v>350</v>
      </c>
      <c r="E461" s="53">
        <f>SUM(E462)</f>
        <v>520</v>
      </c>
      <c r="F461" s="53">
        <f>SUM(F462)</f>
        <v>520</v>
      </c>
      <c r="G461" s="52">
        <f t="shared" si="22"/>
        <v>100</v>
      </c>
      <c r="H461" s="51">
        <f t="shared" si="23"/>
        <v>0</v>
      </c>
    </row>
    <row r="462" spans="1:8" ht="23.25" customHeight="1">
      <c r="A462" s="8" t="s">
        <v>48</v>
      </c>
      <c r="B462" s="39" t="s">
        <v>242</v>
      </c>
      <c r="C462" s="39" t="s">
        <v>49</v>
      </c>
      <c r="D462" s="39">
        <v>350</v>
      </c>
      <c r="E462" s="53">
        <v>520</v>
      </c>
      <c r="F462" s="53">
        <v>520</v>
      </c>
      <c r="G462" s="52">
        <f t="shared" si="22"/>
        <v>100</v>
      </c>
      <c r="H462" s="51">
        <f t="shared" si="23"/>
        <v>0</v>
      </c>
    </row>
    <row r="463" spans="1:8" ht="12.75" hidden="1">
      <c r="A463" s="13"/>
      <c r="B463" s="32"/>
      <c r="C463" s="32"/>
      <c r="D463" s="32"/>
      <c r="E463" s="53"/>
      <c r="F463" s="53"/>
      <c r="G463" s="52"/>
      <c r="H463" s="51"/>
    </row>
    <row r="464" spans="1:8" ht="12.75" hidden="1">
      <c r="A464" s="8"/>
      <c r="B464" s="32"/>
      <c r="C464" s="32"/>
      <c r="D464" s="32"/>
      <c r="E464" s="53"/>
      <c r="F464" s="53"/>
      <c r="G464" s="52"/>
      <c r="H464" s="51"/>
    </row>
    <row r="465" spans="1:8" ht="12.75" hidden="1">
      <c r="A465" s="8"/>
      <c r="B465" s="32"/>
      <c r="C465" s="32"/>
      <c r="D465" s="32"/>
      <c r="E465" s="53"/>
      <c r="F465" s="53"/>
      <c r="G465" s="52"/>
      <c r="H465" s="51"/>
    </row>
    <row r="466" spans="1:8" ht="12.75" hidden="1">
      <c r="A466" s="8" t="s">
        <v>315</v>
      </c>
      <c r="B466" s="32" t="s">
        <v>316</v>
      </c>
      <c r="C466" s="32" t="s">
        <v>303</v>
      </c>
      <c r="D466" s="32"/>
      <c r="E466" s="51"/>
      <c r="F466" s="51"/>
      <c r="G466" s="52" t="e">
        <f t="shared" si="22"/>
        <v>#DIV/0!</v>
      </c>
      <c r="H466" s="51">
        <f t="shared" si="23"/>
        <v>0</v>
      </c>
    </row>
    <row r="467" spans="1:8" ht="60">
      <c r="A467" s="16" t="s">
        <v>388</v>
      </c>
      <c r="B467" s="31" t="s">
        <v>361</v>
      </c>
      <c r="C467" s="31" t="s">
        <v>39</v>
      </c>
      <c r="D467" s="31">
        <v>3464.053</v>
      </c>
      <c r="E467" s="49">
        <f>E468+E472</f>
        <v>10804.81341</v>
      </c>
      <c r="F467" s="49">
        <f>F468+F472</f>
        <v>10804.81341</v>
      </c>
      <c r="G467" s="52">
        <f t="shared" si="22"/>
        <v>100</v>
      </c>
      <c r="H467" s="51">
        <f t="shared" si="23"/>
        <v>0</v>
      </c>
    </row>
    <row r="468" spans="1:8" ht="24">
      <c r="A468" s="14" t="s">
        <v>359</v>
      </c>
      <c r="B468" s="32" t="s">
        <v>362</v>
      </c>
      <c r="C468" s="32" t="s">
        <v>39</v>
      </c>
      <c r="D468" s="32">
        <v>1043</v>
      </c>
      <c r="E468" s="53">
        <f aca="true" t="shared" si="25" ref="E468:F470">E469</f>
        <v>10804.81341</v>
      </c>
      <c r="F468" s="53">
        <f t="shared" si="25"/>
        <v>10804.81341</v>
      </c>
      <c r="G468" s="52">
        <f t="shared" si="22"/>
        <v>100</v>
      </c>
      <c r="H468" s="51">
        <f t="shared" si="23"/>
        <v>0</v>
      </c>
    </row>
    <row r="469" spans="1:8" ht="12.75">
      <c r="A469" s="14" t="s">
        <v>360</v>
      </c>
      <c r="B469" s="32" t="s">
        <v>267</v>
      </c>
      <c r="C469" s="32" t="s">
        <v>39</v>
      </c>
      <c r="D469" s="32">
        <v>1043</v>
      </c>
      <c r="E469" s="53">
        <f t="shared" si="25"/>
        <v>10804.81341</v>
      </c>
      <c r="F469" s="53">
        <f t="shared" si="25"/>
        <v>10804.81341</v>
      </c>
      <c r="G469" s="52">
        <f t="shared" si="22"/>
        <v>100</v>
      </c>
      <c r="H469" s="51">
        <f t="shared" si="23"/>
        <v>0</v>
      </c>
    </row>
    <row r="470" spans="1:8" ht="24">
      <c r="A470" s="12" t="s">
        <v>93</v>
      </c>
      <c r="B470" s="32" t="s">
        <v>267</v>
      </c>
      <c r="C470" s="32" t="s">
        <v>66</v>
      </c>
      <c r="D470" s="32">
        <v>1043</v>
      </c>
      <c r="E470" s="53">
        <f t="shared" si="25"/>
        <v>10804.81341</v>
      </c>
      <c r="F470" s="53">
        <f t="shared" si="25"/>
        <v>10804.81341</v>
      </c>
      <c r="G470" s="52">
        <f t="shared" si="22"/>
        <v>100</v>
      </c>
      <c r="H470" s="51">
        <f t="shared" si="23"/>
        <v>0</v>
      </c>
    </row>
    <row r="471" spans="1:8" ht="24">
      <c r="A471" s="8" t="s">
        <v>48</v>
      </c>
      <c r="B471" s="32" t="s">
        <v>267</v>
      </c>
      <c r="C471" s="32" t="s">
        <v>49</v>
      </c>
      <c r="D471" s="32">
        <v>1043</v>
      </c>
      <c r="E471" s="53">
        <v>10804.81341</v>
      </c>
      <c r="F471" s="53">
        <v>10804.81341</v>
      </c>
      <c r="G471" s="52">
        <f t="shared" si="22"/>
        <v>100</v>
      </c>
      <c r="H471" s="51">
        <f t="shared" si="23"/>
        <v>0</v>
      </c>
    </row>
    <row r="472" spans="1:8" ht="24">
      <c r="A472" s="42" t="s">
        <v>363</v>
      </c>
      <c r="B472" s="39" t="s">
        <v>364</v>
      </c>
      <c r="C472" s="39" t="s">
        <v>39</v>
      </c>
      <c r="D472" s="39">
        <v>2421.053</v>
      </c>
      <c r="E472" s="60">
        <f aca="true" t="shared" si="26" ref="E472:F474">E473</f>
        <v>0</v>
      </c>
      <c r="F472" s="60">
        <f t="shared" si="26"/>
        <v>0</v>
      </c>
      <c r="G472" s="52" t="e">
        <f t="shared" si="22"/>
        <v>#DIV/0!</v>
      </c>
      <c r="H472" s="51">
        <f t="shared" si="23"/>
        <v>0</v>
      </c>
    </row>
    <row r="473" spans="1:8" ht="72">
      <c r="A473" s="45" t="s">
        <v>365</v>
      </c>
      <c r="B473" s="39" t="s">
        <v>366</v>
      </c>
      <c r="C473" s="39" t="s">
        <v>39</v>
      </c>
      <c r="D473" s="39">
        <v>2421.053</v>
      </c>
      <c r="E473" s="60">
        <f t="shared" si="26"/>
        <v>0</v>
      </c>
      <c r="F473" s="60">
        <f t="shared" si="26"/>
        <v>0</v>
      </c>
      <c r="G473" s="52" t="e">
        <f t="shared" si="22"/>
        <v>#DIV/0!</v>
      </c>
      <c r="H473" s="51">
        <f t="shared" si="23"/>
        <v>0</v>
      </c>
    </row>
    <row r="474" spans="1:8" ht="24">
      <c r="A474" s="42" t="s">
        <v>93</v>
      </c>
      <c r="B474" s="39" t="s">
        <v>366</v>
      </c>
      <c r="C474" s="39" t="s">
        <v>66</v>
      </c>
      <c r="D474" s="39">
        <v>2421.053</v>
      </c>
      <c r="E474" s="60">
        <f t="shared" si="26"/>
        <v>0</v>
      </c>
      <c r="F474" s="60">
        <f t="shared" si="26"/>
        <v>0</v>
      </c>
      <c r="G474" s="52" t="e">
        <f t="shared" si="22"/>
        <v>#DIV/0!</v>
      </c>
      <c r="H474" s="51">
        <f t="shared" si="23"/>
        <v>0</v>
      </c>
    </row>
    <row r="475" spans="1:8" ht="24">
      <c r="A475" s="42" t="s">
        <v>48</v>
      </c>
      <c r="B475" s="39" t="s">
        <v>366</v>
      </c>
      <c r="C475" s="39" t="s">
        <v>49</v>
      </c>
      <c r="D475" s="39">
        <v>2421.053</v>
      </c>
      <c r="E475" s="60">
        <v>0</v>
      </c>
      <c r="F475" s="60">
        <v>0</v>
      </c>
      <c r="G475" s="52" t="e">
        <f t="shared" si="22"/>
        <v>#DIV/0!</v>
      </c>
      <c r="H475" s="51">
        <f t="shared" si="23"/>
        <v>0</v>
      </c>
    </row>
    <row r="476" spans="1:9" ht="15.75">
      <c r="A476" s="82" t="s">
        <v>37</v>
      </c>
      <c r="B476" s="83"/>
      <c r="C476" s="83"/>
      <c r="D476" s="83">
        <v>220108.96276999998</v>
      </c>
      <c r="E476" s="84">
        <f>SUM(E419+E327+E12)</f>
        <v>193990.82161999997</v>
      </c>
      <c r="F476" s="84">
        <f>SUM(F419+F327+F12)</f>
        <v>184862.30224999998</v>
      </c>
      <c r="G476" s="85">
        <f>F476*100/E476</f>
        <v>95.29435501444422</v>
      </c>
      <c r="H476" s="84">
        <f t="shared" si="23"/>
        <v>9128.519369999995</v>
      </c>
      <c r="I476" s="67"/>
    </row>
    <row r="482" ht="18.75" customHeight="1"/>
  </sheetData>
  <sheetProtection/>
  <mergeCells count="10">
    <mergeCell ref="E1:H6"/>
    <mergeCell ref="A7:H7"/>
    <mergeCell ref="A8:A11"/>
    <mergeCell ref="B8:B11"/>
    <mergeCell ref="C8:C11"/>
    <mergeCell ref="E8:E11"/>
    <mergeCell ref="F8:F11"/>
    <mergeCell ref="G8:G11"/>
    <mergeCell ref="H8:H11"/>
    <mergeCell ref="D8:D11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55" r:id="rId1"/>
  <ignoredErrors>
    <ignoredError sqref="E23:F24 F29 E26:F28 E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2024-03-27T07:19:01Z</cp:lastPrinted>
  <dcterms:created xsi:type="dcterms:W3CDTF">1996-10-08T23:32:33Z</dcterms:created>
  <dcterms:modified xsi:type="dcterms:W3CDTF">2024-06-04T13:14:32Z</dcterms:modified>
  <cp:category/>
  <cp:version/>
  <cp:contentType/>
  <cp:contentStatus/>
</cp:coreProperties>
</file>