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<sst xmlns="http://schemas.openxmlformats.org/spreadsheetml/2006/main" count="85" uniqueCount="81">
  <si>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/>
  </si>
  <si>
    <t>Код по ФКР</t>
  </si>
  <si>
    <t>Наименование расхода</t>
  </si>
  <si>
    <t>% исполнения</t>
  </si>
  <si>
    <t>от годовых назначений</t>
  </si>
  <si>
    <t>Отклонение</t>
  </si>
  <si>
    <t>1</t>
  </si>
  <si>
    <t>2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</si>
  <si>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</si>
  <si>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</si>
  <si>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</si>
  <si>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</si>
  <si>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</si>
  <si>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</si>
  <si>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</si>
  <si>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</si>
  <si>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</si>
  <si>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</si>
  <si>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</si>
  <si>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</si>
  <si>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</si>
  <si>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</si>
  <si>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</si>
  <si>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</si>
  <si>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</si>
  <si>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</si>
  <si>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</si>
  <si>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</si>
  <si>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</si>
  <si>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</si>
  <si>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</si>
  <si>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</si>
  <si>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</si>
  <si>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</si>
  <si>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</si>
  <si>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</si>
  <si>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</si>
  <si>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</si>
  <si>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</si>
  <si>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</si>
  <si>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</si>
  <si>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</si>
  <si>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</si>
  <si>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</si>
  <si>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</si>
  <si>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</si>
  <si>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</si>
  <si>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</si>
  <si>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</si>
  <si>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</si>
  <si>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</si>
  <si>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</si>
  <si>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</si>
  <si>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</si>
  <si>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</si>
  <si>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</si>
  <si>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</si>
  <si>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</si>
  <si>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</si>
  <si>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</si>
  <si>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</si>
  <si>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</si>
  <si>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</si>
  <si>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</si>
  <si>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</si>
  <si>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</si>
  <si>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ИТОГО</t>
  </si>
  <si>
    <t>ПЛАН</t>
  </si>
  <si>
    <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ahoma"/>
        <family val="2"/>
      </rPr>
      <t xml:space="preserve"> Ед.измерения Руб.</t>
    </r>
  </si>
  <si>
    <t>по разделам, подразделам, функциональной классификации бюджетов РФ</t>
  </si>
  <si>
    <t>Приложение № 3</t>
  </si>
  <si>
    <t>к решению Совета депутатов городского поселения "Вельское"</t>
  </si>
  <si>
    <t>Вельского муниципального района Архангельской области</t>
  </si>
  <si>
    <t>Исполнение за 2022 год</t>
  </si>
  <si>
    <t>Об отчете об исполнении бюджета городского поселения "Вельское" Вельского муниципального района Архангельской области за 2023 год</t>
  </si>
  <si>
    <t xml:space="preserve"> Отчет об исполнении расходной части  бюджета городского поселения "Вельское" Вельского муниципального района Архангельской области за 2023 год
по функциональной классификации расходов</t>
  </si>
  <si>
    <t>на 2023 год</t>
  </si>
  <si>
    <t>Обеспечение проведения выборов и референдумов</t>
  </si>
  <si>
    <t>Исполнение за 2023 год</t>
  </si>
  <si>
    <t>0107</t>
  </si>
  <si>
    <t>от 04.06.2024г. № 217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</si>
</sst>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4" fontId="4" fillId="33" borderId="14" xfId="0" applyNumberFormat="1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2" fontId="5" fillId="33" borderId="18" xfId="0" applyNumberFormat="1" applyFont="1" applyFill="1" applyBorder="1" applyAlignment="1">
      <alignment horizontal="right" vertical="center" wrapText="1"/>
    </xf>
    <xf numFmtId="4" fontId="8" fillId="33" borderId="14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0.7109375" style="1" customWidth="1"/>
    <col min="2" max="2" width="0.2890625" style="1" customWidth="1"/>
    <col min="3" max="3" width="4.7109375" style="1" customWidth="1"/>
    <col min="4" max="4" width="3.7109375" style="1" customWidth="1"/>
    <col min="5" max="5" width="0.2890625" style="1" customWidth="1"/>
    <col min="6" max="6" width="2.7109375" style="1" customWidth="1"/>
    <col min="7" max="7" width="10.7109375" style="1" customWidth="1"/>
    <col min="8" max="8" width="22.140625" style="1" customWidth="1"/>
    <col min="9" max="9" width="15.8515625" style="1" customWidth="1"/>
    <col min="10" max="10" width="10.7109375" style="1" customWidth="1"/>
    <col min="11" max="11" width="3.8515625" style="1" customWidth="1"/>
    <col min="12" max="12" width="14.421875" style="1" customWidth="1"/>
    <col min="13" max="13" width="11.140625" style="1" customWidth="1"/>
    <col min="14" max="14" width="4.7109375" style="1" customWidth="1"/>
    <col min="15" max="15" width="8.57421875" style="1" customWidth="1"/>
  </cols>
  <sheetData>
    <row r="1" spans="10:15" ht="12.75">
      <c r="J1" s="6"/>
      <c r="K1" s="6"/>
      <c r="L1" s="6" t="s">
        <v>70</v>
      </c>
      <c r="M1" s="6"/>
      <c r="N1" s="6"/>
      <c r="O1" s="6"/>
    </row>
    <row r="2" spans="10:15" ht="12.75">
      <c r="J2" s="6" t="s">
        <v>71</v>
      </c>
      <c r="K2" s="6"/>
      <c r="L2" s="6"/>
      <c r="M2" s="6"/>
      <c r="N2" s="6"/>
      <c r="O2" s="6"/>
    </row>
    <row r="3" spans="10:15" ht="12.75">
      <c r="J3" s="6" t="s">
        <v>72</v>
      </c>
      <c r="K3" s="6"/>
      <c r="L3" s="6"/>
      <c r="M3" s="6"/>
      <c r="N3" s="6"/>
      <c r="O3" s="6"/>
    </row>
    <row r="4" spans="10:15" ht="12.75">
      <c r="J4" s="6"/>
      <c r="K4" s="6"/>
      <c r="L4" s="6"/>
      <c r="M4" s="6"/>
      <c r="N4" s="6"/>
      <c r="O4" s="6"/>
    </row>
    <row r="5" spans="10:15" ht="21" customHeight="1">
      <c r="J5" s="27" t="s">
        <v>74</v>
      </c>
      <c r="K5" s="28"/>
      <c r="L5" s="28"/>
      <c r="M5" s="28"/>
      <c r="N5" s="28"/>
      <c r="O5" s="28"/>
    </row>
    <row r="6" spans="10:15" ht="25.5" customHeight="1">
      <c r="J6" s="28"/>
      <c r="K6" s="28"/>
      <c r="L6" s="28"/>
      <c r="M6" s="28"/>
      <c r="N6" s="28"/>
      <c r="O6" s="28"/>
    </row>
    <row r="7" spans="10:15" ht="12.75">
      <c r="J7" s="6"/>
      <c r="K7" s="6"/>
      <c r="L7" s="6" t="s">
        <v>80</v>
      </c>
      <c r="M7" s="6"/>
      <c r="N7" s="6"/>
      <c r="O7" s="6"/>
    </row>
    <row r="8" spans="1:15" s="1" customFormat="1" ht="28.5" customHeight="1">
      <c r="A8" s="22" t="s">
        <v>75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1" customFormat="1" ht="22.5" customHeight="1">
      <c r="A9" s="24" t="s">
        <v>69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5" s="1" customFormat="1" ht="13.5" customHeight="1" thickBot="1">
      <c r="A10" s="29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s="1" customFormat="1" ht="13.5" customHeight="1" thickBot="1">
      <c r="A11" s="31" t="s">
        <v>1</v>
      </c>
      <c r="B11" s="31"/>
      <c r="C11" s="32" t="s">
        <v>2</v>
      </c>
      <c r="D11" s="32"/>
      <c r="E11" s="32"/>
      <c r="F11" s="32"/>
      <c r="G11" s="32"/>
      <c r="H11" s="32"/>
      <c r="I11" s="31" t="s">
        <v>73</v>
      </c>
      <c r="J11" s="33" t="s">
        <v>67</v>
      </c>
      <c r="K11" s="34"/>
      <c r="L11" s="37" t="s">
        <v>78</v>
      </c>
      <c r="M11" s="2" t="s">
        <v>3</v>
      </c>
      <c r="N11" s="38" t="s">
        <v>5</v>
      </c>
      <c r="O11" s="38"/>
    </row>
    <row r="12" spans="1:15" s="1" customFormat="1" ht="33.75" customHeight="1">
      <c r="A12" s="31"/>
      <c r="B12" s="31"/>
      <c r="C12" s="32"/>
      <c r="D12" s="32"/>
      <c r="E12" s="32"/>
      <c r="F12" s="32"/>
      <c r="G12" s="32"/>
      <c r="H12" s="32"/>
      <c r="I12" s="31"/>
      <c r="J12" s="35" t="s">
        <v>76</v>
      </c>
      <c r="K12" s="36"/>
      <c r="L12" s="31"/>
      <c r="M12" s="3" t="s">
        <v>4</v>
      </c>
      <c r="N12" s="39" t="s">
        <v>4</v>
      </c>
      <c r="O12" s="39"/>
    </row>
    <row r="13" spans="1:15" s="1" customFormat="1" ht="12.75" customHeight="1" thickBot="1">
      <c r="A13" s="40" t="s">
        <v>6</v>
      </c>
      <c r="B13" s="40"/>
      <c r="C13" s="41" t="s">
        <v>7</v>
      </c>
      <c r="D13" s="41"/>
      <c r="E13" s="41"/>
      <c r="F13" s="41"/>
      <c r="G13" s="41"/>
      <c r="H13" s="41"/>
      <c r="I13" s="4">
        <v>4</v>
      </c>
      <c r="J13" s="41">
        <v>3</v>
      </c>
      <c r="K13" s="41"/>
      <c r="L13" s="4">
        <v>4</v>
      </c>
      <c r="M13" s="5">
        <v>5</v>
      </c>
      <c r="N13" s="42">
        <v>6</v>
      </c>
      <c r="O13" s="42"/>
    </row>
    <row r="14" spans="1:15" s="1" customFormat="1" ht="30.75" customHeight="1">
      <c r="A14" s="15" t="s">
        <v>8</v>
      </c>
      <c r="B14" s="15"/>
      <c r="C14" s="43" t="s">
        <v>9</v>
      </c>
      <c r="D14" s="43"/>
      <c r="E14" s="43"/>
      <c r="F14" s="43"/>
      <c r="G14" s="43"/>
      <c r="H14" s="43"/>
      <c r="I14" s="7">
        <f>27622285.67</f>
        <v>27622285.67</v>
      </c>
      <c r="J14" s="44">
        <f>J15+J17+J18+J20+J21+J19</f>
        <v>33836518.72</v>
      </c>
      <c r="K14" s="44"/>
      <c r="L14" s="14">
        <f>L15+L17+L18+L19+L21</f>
        <v>33536562.259999998</v>
      </c>
      <c r="M14" s="8">
        <f>L14*100/J14</f>
        <v>99.11351264448284</v>
      </c>
      <c r="N14" s="21">
        <f>J14-L14</f>
        <v>299956.4600000009</v>
      </c>
      <c r="O14" s="21"/>
    </row>
    <row r="15" spans="1:15" s="1" customFormat="1" ht="48" customHeight="1">
      <c r="A15" s="15" t="s">
        <v>10</v>
      </c>
      <c r="B15" s="15"/>
      <c r="C15" s="43" t="s">
        <v>11</v>
      </c>
      <c r="D15" s="43"/>
      <c r="E15" s="43"/>
      <c r="F15" s="43"/>
      <c r="G15" s="43"/>
      <c r="H15" s="43"/>
      <c r="I15" s="7">
        <f>1400735.04</f>
        <v>1400735.04</v>
      </c>
      <c r="J15" s="45">
        <f>1086148.53</f>
        <v>1086148.53</v>
      </c>
      <c r="K15" s="45"/>
      <c r="L15" s="7">
        <v>1079586.9</v>
      </c>
      <c r="M15" s="8">
        <f aca="true" t="shared" si="0" ref="M15:M44">L15*100/J15</f>
        <v>99.39588096666667</v>
      </c>
      <c r="N15" s="21">
        <f aca="true" t="shared" si="1" ref="N15:N44">J15-L15</f>
        <v>6561.630000000121</v>
      </c>
      <c r="O15" s="21"/>
    </row>
    <row r="16" spans="1:15" s="1" customFormat="1" ht="58.5" customHeight="1">
      <c r="A16" s="15" t="s">
        <v>12</v>
      </c>
      <c r="B16" s="15"/>
      <c r="C16" s="43" t="s">
        <v>13</v>
      </c>
      <c r="D16" s="43"/>
      <c r="E16" s="43"/>
      <c r="F16" s="43"/>
      <c r="G16" s="43"/>
      <c r="H16" s="43"/>
      <c r="I16" s="7">
        <f>736707.74</f>
        <v>736707.74</v>
      </c>
      <c r="J16" s="45"/>
      <c r="K16" s="45"/>
      <c r="L16" s="7"/>
      <c r="M16" s="8"/>
      <c r="N16" s="21">
        <f t="shared" si="1"/>
        <v>0</v>
      </c>
      <c r="O16" s="21"/>
    </row>
    <row r="17" spans="1:15" s="1" customFormat="1" ht="63" customHeight="1">
      <c r="A17" s="15" t="s">
        <v>14</v>
      </c>
      <c r="B17" s="15"/>
      <c r="C17" s="43" t="s">
        <v>15</v>
      </c>
      <c r="D17" s="43"/>
      <c r="E17" s="43"/>
      <c r="F17" s="43"/>
      <c r="G17" s="43"/>
      <c r="H17" s="43"/>
      <c r="I17" s="7">
        <f>24801041.31</f>
        <v>24801041.31</v>
      </c>
      <c r="J17" s="45">
        <v>31818412.52</v>
      </c>
      <c r="K17" s="45"/>
      <c r="L17" s="7">
        <v>31677730.97</v>
      </c>
      <c r="M17" s="8">
        <f t="shared" si="0"/>
        <v>99.55786119149856</v>
      </c>
      <c r="N17" s="21">
        <f t="shared" si="1"/>
        <v>140681.55000000075</v>
      </c>
      <c r="O17" s="21"/>
    </row>
    <row r="18" spans="1:15" s="1" customFormat="1" ht="45" customHeight="1">
      <c r="A18" s="15" t="s">
        <v>16</v>
      </c>
      <c r="B18" s="15"/>
      <c r="C18" s="43" t="s">
        <v>17</v>
      </c>
      <c r="D18" s="43"/>
      <c r="E18" s="43"/>
      <c r="F18" s="43"/>
      <c r="G18" s="43"/>
      <c r="H18" s="43"/>
      <c r="I18" s="7">
        <f>97941.76</f>
        <v>97941.76</v>
      </c>
      <c r="J18" s="45">
        <v>67607</v>
      </c>
      <c r="K18" s="45"/>
      <c r="L18" s="7">
        <v>67607</v>
      </c>
      <c r="M18" s="8">
        <f t="shared" si="0"/>
        <v>100</v>
      </c>
      <c r="N18" s="21">
        <f t="shared" si="1"/>
        <v>0</v>
      </c>
      <c r="O18" s="21"/>
    </row>
    <row r="19" spans="1:15" s="1" customFormat="1" ht="45" customHeight="1">
      <c r="A19" s="15" t="s">
        <v>79</v>
      </c>
      <c r="B19" s="15"/>
      <c r="C19" s="16" t="s">
        <v>77</v>
      </c>
      <c r="D19" s="17"/>
      <c r="E19" s="17"/>
      <c r="F19" s="17"/>
      <c r="G19" s="17"/>
      <c r="H19" s="18"/>
      <c r="I19" s="7"/>
      <c r="J19" s="19">
        <v>199700</v>
      </c>
      <c r="K19" s="20"/>
      <c r="L19" s="7">
        <v>199700</v>
      </c>
      <c r="M19" s="8">
        <f t="shared" si="0"/>
        <v>100</v>
      </c>
      <c r="N19" s="21">
        <f t="shared" si="1"/>
        <v>0</v>
      </c>
      <c r="O19" s="21"/>
    </row>
    <row r="20" spans="1:15" s="1" customFormat="1" ht="26.25" customHeight="1">
      <c r="A20" s="15" t="s">
        <v>18</v>
      </c>
      <c r="B20" s="15"/>
      <c r="C20" s="43" t="s">
        <v>19</v>
      </c>
      <c r="D20" s="43"/>
      <c r="E20" s="43"/>
      <c r="F20" s="43"/>
      <c r="G20" s="43"/>
      <c r="H20" s="43"/>
      <c r="I20" s="9" t="s">
        <v>0</v>
      </c>
      <c r="J20" s="45">
        <v>144097.28</v>
      </c>
      <c r="K20" s="45"/>
      <c r="L20" s="9" t="s">
        <v>0</v>
      </c>
      <c r="M20" s="8"/>
      <c r="N20" s="21"/>
      <c r="O20" s="21"/>
    </row>
    <row r="21" spans="1:15" s="1" customFormat="1" ht="27" customHeight="1">
      <c r="A21" s="15" t="s">
        <v>20</v>
      </c>
      <c r="B21" s="15"/>
      <c r="C21" s="43" t="s">
        <v>21</v>
      </c>
      <c r="D21" s="43"/>
      <c r="E21" s="43"/>
      <c r="F21" s="43"/>
      <c r="G21" s="43"/>
      <c r="H21" s="43"/>
      <c r="I21" s="7">
        <f>585859.82</f>
        <v>585859.82</v>
      </c>
      <c r="J21" s="45">
        <v>520553.39</v>
      </c>
      <c r="K21" s="45"/>
      <c r="L21" s="7">
        <v>511937.39</v>
      </c>
      <c r="M21" s="8">
        <f t="shared" si="0"/>
        <v>98.3448383651867</v>
      </c>
      <c r="N21" s="21">
        <f t="shared" si="1"/>
        <v>8616</v>
      </c>
      <c r="O21" s="21"/>
    </row>
    <row r="22" spans="1:15" s="1" customFormat="1" ht="34.5" customHeight="1">
      <c r="A22" s="15" t="s">
        <v>22</v>
      </c>
      <c r="B22" s="15"/>
      <c r="C22" s="43" t="s">
        <v>23</v>
      </c>
      <c r="D22" s="43"/>
      <c r="E22" s="43"/>
      <c r="F22" s="43"/>
      <c r="G22" s="43"/>
      <c r="H22" s="43"/>
      <c r="I22" s="7">
        <f>1321944.89</f>
        <v>1321944.89</v>
      </c>
      <c r="J22" s="44">
        <f>J23+J24</f>
        <v>1204322.47</v>
      </c>
      <c r="K22" s="44"/>
      <c r="L22" s="14">
        <f>L23+L24</f>
        <v>1174260.47</v>
      </c>
      <c r="M22" s="8">
        <f t="shared" si="0"/>
        <v>97.50382470236563</v>
      </c>
      <c r="N22" s="21">
        <f t="shared" si="1"/>
        <v>30062</v>
      </c>
      <c r="O22" s="21"/>
    </row>
    <row r="23" spans="1:15" s="1" customFormat="1" ht="48.75" customHeight="1">
      <c r="A23" s="15" t="s">
        <v>24</v>
      </c>
      <c r="B23" s="15"/>
      <c r="C23" s="43" t="s">
        <v>25</v>
      </c>
      <c r="D23" s="43"/>
      <c r="E23" s="43"/>
      <c r="F23" s="43"/>
      <c r="G23" s="43"/>
      <c r="H23" s="43"/>
      <c r="I23" s="7">
        <f>1080104.89</f>
        <v>1080104.89</v>
      </c>
      <c r="J23" s="45">
        <v>942712.47</v>
      </c>
      <c r="K23" s="45"/>
      <c r="L23" s="7">
        <v>912650.47</v>
      </c>
      <c r="M23" s="8">
        <f t="shared" si="0"/>
        <v>96.81111675546204</v>
      </c>
      <c r="N23" s="21">
        <f t="shared" si="1"/>
        <v>30062</v>
      </c>
      <c r="O23" s="21"/>
    </row>
    <row r="24" spans="1:15" s="1" customFormat="1" ht="39.75" customHeight="1">
      <c r="A24" s="15" t="s">
        <v>26</v>
      </c>
      <c r="B24" s="15"/>
      <c r="C24" s="43" t="s">
        <v>27</v>
      </c>
      <c r="D24" s="43"/>
      <c r="E24" s="43"/>
      <c r="F24" s="43"/>
      <c r="G24" s="43"/>
      <c r="H24" s="43"/>
      <c r="I24" s="7">
        <f>241840</f>
        <v>241840</v>
      </c>
      <c r="J24" s="45">
        <v>261610</v>
      </c>
      <c r="K24" s="45"/>
      <c r="L24" s="7">
        <v>261610</v>
      </c>
      <c r="M24" s="8">
        <f t="shared" si="0"/>
        <v>100</v>
      </c>
      <c r="N24" s="21">
        <f t="shared" si="1"/>
        <v>0</v>
      </c>
      <c r="O24" s="21"/>
    </row>
    <row r="25" spans="1:15" s="1" customFormat="1" ht="27" customHeight="1">
      <c r="A25" s="15" t="s">
        <v>28</v>
      </c>
      <c r="B25" s="15"/>
      <c r="C25" s="43" t="s">
        <v>29</v>
      </c>
      <c r="D25" s="43"/>
      <c r="E25" s="43"/>
      <c r="F25" s="43"/>
      <c r="G25" s="43"/>
      <c r="H25" s="43"/>
      <c r="I25" s="7">
        <f>33110688.56</f>
        <v>33110688.56</v>
      </c>
      <c r="J25" s="44">
        <f>J26+J27+J28</f>
        <v>57838772.43</v>
      </c>
      <c r="K25" s="44"/>
      <c r="L25" s="14">
        <f>L26+L27+L28</f>
        <v>57271824.71</v>
      </c>
      <c r="M25" s="8">
        <f t="shared" si="0"/>
        <v>99.01977912707923</v>
      </c>
      <c r="N25" s="21">
        <f t="shared" si="1"/>
        <v>566947.7199999988</v>
      </c>
      <c r="O25" s="21"/>
    </row>
    <row r="26" spans="1:15" s="1" customFormat="1" ht="27" customHeight="1">
      <c r="A26" s="15" t="s">
        <v>30</v>
      </c>
      <c r="B26" s="15"/>
      <c r="C26" s="43" t="s">
        <v>31</v>
      </c>
      <c r="D26" s="43"/>
      <c r="E26" s="43"/>
      <c r="F26" s="43"/>
      <c r="G26" s="43"/>
      <c r="H26" s="43"/>
      <c r="I26" s="7">
        <f>6022638</f>
        <v>6022638</v>
      </c>
      <c r="J26" s="45">
        <v>10782537.53</v>
      </c>
      <c r="K26" s="45"/>
      <c r="L26" s="7">
        <v>10750630.05</v>
      </c>
      <c r="M26" s="8">
        <f t="shared" si="0"/>
        <v>99.70408190176734</v>
      </c>
      <c r="N26" s="21">
        <f t="shared" si="1"/>
        <v>31907.479999998584</v>
      </c>
      <c r="O26" s="21"/>
    </row>
    <row r="27" spans="1:15" s="1" customFormat="1" ht="27.75" customHeight="1">
      <c r="A27" s="15" t="s">
        <v>32</v>
      </c>
      <c r="B27" s="15"/>
      <c r="C27" s="43" t="s">
        <v>33</v>
      </c>
      <c r="D27" s="43"/>
      <c r="E27" s="43"/>
      <c r="F27" s="43"/>
      <c r="G27" s="43"/>
      <c r="H27" s="43"/>
      <c r="I27" s="7">
        <f>26898009.35</f>
        <v>26898009.35</v>
      </c>
      <c r="J27" s="45">
        <v>46522234.9</v>
      </c>
      <c r="K27" s="45"/>
      <c r="L27" s="7">
        <v>46023774.73</v>
      </c>
      <c r="M27" s="8">
        <f t="shared" si="0"/>
        <v>98.9285549779123</v>
      </c>
      <c r="N27" s="21">
        <f t="shared" si="1"/>
        <v>498460.1700000018</v>
      </c>
      <c r="O27" s="21"/>
    </row>
    <row r="28" spans="1:15" s="1" customFormat="1" ht="27" customHeight="1">
      <c r="A28" s="15" t="s">
        <v>34</v>
      </c>
      <c r="B28" s="15"/>
      <c r="C28" s="43" t="s">
        <v>35</v>
      </c>
      <c r="D28" s="43"/>
      <c r="E28" s="43"/>
      <c r="F28" s="43"/>
      <c r="G28" s="43"/>
      <c r="H28" s="43"/>
      <c r="I28" s="7">
        <f>190041.21</f>
        <v>190041.21</v>
      </c>
      <c r="J28" s="45">
        <v>534000</v>
      </c>
      <c r="K28" s="45"/>
      <c r="L28" s="7">
        <v>497419.93</v>
      </c>
      <c r="M28" s="8">
        <f t="shared" si="0"/>
        <v>93.14979962546816</v>
      </c>
      <c r="N28" s="21">
        <f t="shared" si="1"/>
        <v>36580.07000000001</v>
      </c>
      <c r="O28" s="21"/>
    </row>
    <row r="29" spans="1:15" s="1" customFormat="1" ht="24" customHeight="1">
      <c r="A29" s="15" t="s">
        <v>36</v>
      </c>
      <c r="B29" s="15"/>
      <c r="C29" s="43" t="s">
        <v>37</v>
      </c>
      <c r="D29" s="43"/>
      <c r="E29" s="43"/>
      <c r="F29" s="43"/>
      <c r="G29" s="43"/>
      <c r="H29" s="43"/>
      <c r="I29" s="7">
        <f>145498949.95</f>
        <v>145498949.95</v>
      </c>
      <c r="J29" s="44">
        <f>J30+J31+J32+J33</f>
        <v>82870389.44</v>
      </c>
      <c r="K29" s="44"/>
      <c r="L29" s="14">
        <f>L30+L31+L32+L33</f>
        <v>77011059.53</v>
      </c>
      <c r="M29" s="8">
        <f t="shared" si="0"/>
        <v>92.92952531103732</v>
      </c>
      <c r="N29" s="21">
        <f t="shared" si="1"/>
        <v>5859329.909999996</v>
      </c>
      <c r="O29" s="21"/>
    </row>
    <row r="30" spans="1:15" s="1" customFormat="1" ht="26.25" customHeight="1">
      <c r="A30" s="15" t="s">
        <v>38</v>
      </c>
      <c r="B30" s="15"/>
      <c r="C30" s="43" t="s">
        <v>39</v>
      </c>
      <c r="D30" s="43"/>
      <c r="E30" s="43"/>
      <c r="F30" s="43"/>
      <c r="G30" s="43"/>
      <c r="H30" s="43"/>
      <c r="I30" s="7">
        <f>39218235.52</f>
        <v>39218235.52</v>
      </c>
      <c r="J30" s="45">
        <v>31610495.54</v>
      </c>
      <c r="K30" s="45"/>
      <c r="L30" s="7">
        <v>26529719.5</v>
      </c>
      <c r="M30" s="8">
        <f t="shared" si="0"/>
        <v>83.92693327578249</v>
      </c>
      <c r="N30" s="21">
        <f t="shared" si="1"/>
        <v>5080776.039999999</v>
      </c>
      <c r="O30" s="21"/>
    </row>
    <row r="31" spans="1:15" s="1" customFormat="1" ht="22.5" customHeight="1">
      <c r="A31" s="15" t="s">
        <v>40</v>
      </c>
      <c r="B31" s="15"/>
      <c r="C31" s="43" t="s">
        <v>41</v>
      </c>
      <c r="D31" s="43"/>
      <c r="E31" s="43"/>
      <c r="F31" s="43"/>
      <c r="G31" s="43"/>
      <c r="H31" s="43"/>
      <c r="I31" s="7">
        <f>3728236.43</f>
        <v>3728236.43</v>
      </c>
      <c r="J31" s="45">
        <v>6701357.93</v>
      </c>
      <c r="K31" s="45"/>
      <c r="L31" s="7">
        <v>6334762.52</v>
      </c>
      <c r="M31" s="8">
        <f t="shared" si="0"/>
        <v>94.52953544894446</v>
      </c>
      <c r="N31" s="21">
        <f t="shared" si="1"/>
        <v>366595.41000000015</v>
      </c>
      <c r="O31" s="21"/>
    </row>
    <row r="32" spans="1:15" s="1" customFormat="1" ht="28.5" customHeight="1">
      <c r="A32" s="15" t="s">
        <v>42</v>
      </c>
      <c r="B32" s="15"/>
      <c r="C32" s="43" t="s">
        <v>43</v>
      </c>
      <c r="D32" s="43"/>
      <c r="E32" s="43"/>
      <c r="F32" s="43"/>
      <c r="G32" s="43"/>
      <c r="H32" s="43"/>
      <c r="I32" s="7">
        <f>65552478</f>
        <v>65552478</v>
      </c>
      <c r="J32" s="45">
        <v>44308635.97</v>
      </c>
      <c r="K32" s="45"/>
      <c r="L32" s="7">
        <v>43896677.51</v>
      </c>
      <c r="M32" s="8">
        <f t="shared" si="0"/>
        <v>99.07025244406323</v>
      </c>
      <c r="N32" s="21">
        <f t="shared" si="1"/>
        <v>411958.4600000009</v>
      </c>
      <c r="O32" s="21"/>
    </row>
    <row r="33" spans="1:15" s="1" customFormat="1" ht="24.75" customHeight="1">
      <c r="A33" s="15" t="s">
        <v>44</v>
      </c>
      <c r="B33" s="15"/>
      <c r="C33" s="43" t="s">
        <v>45</v>
      </c>
      <c r="D33" s="43"/>
      <c r="E33" s="43"/>
      <c r="F33" s="43"/>
      <c r="G33" s="43"/>
      <c r="H33" s="43"/>
      <c r="I33" s="7">
        <f>37000000</f>
        <v>37000000</v>
      </c>
      <c r="J33" s="45">
        <v>249900</v>
      </c>
      <c r="K33" s="45"/>
      <c r="L33" s="7">
        <v>249900</v>
      </c>
      <c r="M33" s="8">
        <f t="shared" si="0"/>
        <v>100</v>
      </c>
      <c r="N33" s="21">
        <f t="shared" si="1"/>
        <v>0</v>
      </c>
      <c r="O33" s="21"/>
    </row>
    <row r="34" spans="1:15" s="1" customFormat="1" ht="25.5" customHeight="1">
      <c r="A34" s="15" t="s">
        <v>46</v>
      </c>
      <c r="B34" s="15"/>
      <c r="C34" s="43" t="s">
        <v>47</v>
      </c>
      <c r="D34" s="43"/>
      <c r="E34" s="43"/>
      <c r="F34" s="43"/>
      <c r="G34" s="43"/>
      <c r="H34" s="43"/>
      <c r="I34" s="7">
        <f>112473.52</f>
        <v>112473.52</v>
      </c>
      <c r="J34" s="44">
        <f>J35</f>
        <v>141855.24</v>
      </c>
      <c r="K34" s="44"/>
      <c r="L34" s="14">
        <f>L35</f>
        <v>141855.24</v>
      </c>
      <c r="M34" s="8">
        <f t="shared" si="0"/>
        <v>100</v>
      </c>
      <c r="N34" s="21">
        <f t="shared" si="1"/>
        <v>0</v>
      </c>
      <c r="O34" s="21"/>
    </row>
    <row r="35" spans="1:15" s="1" customFormat="1" ht="24" customHeight="1">
      <c r="A35" s="15" t="s">
        <v>48</v>
      </c>
      <c r="B35" s="15"/>
      <c r="C35" s="43" t="s">
        <v>49</v>
      </c>
      <c r="D35" s="43"/>
      <c r="E35" s="43"/>
      <c r="F35" s="43"/>
      <c r="G35" s="43"/>
      <c r="H35" s="43"/>
      <c r="I35" s="7">
        <f>112473.52</f>
        <v>112473.52</v>
      </c>
      <c r="J35" s="45">
        <v>141855.24</v>
      </c>
      <c r="K35" s="45"/>
      <c r="L35" s="7">
        <v>141855.24</v>
      </c>
      <c r="M35" s="8">
        <f t="shared" si="0"/>
        <v>100</v>
      </c>
      <c r="N35" s="21">
        <f t="shared" si="1"/>
        <v>0</v>
      </c>
      <c r="O35" s="21"/>
    </row>
    <row r="36" spans="1:15" s="1" customFormat="1" ht="30" customHeight="1">
      <c r="A36" s="15" t="s">
        <v>50</v>
      </c>
      <c r="B36" s="15"/>
      <c r="C36" s="43" t="s">
        <v>51</v>
      </c>
      <c r="D36" s="43"/>
      <c r="E36" s="43"/>
      <c r="F36" s="43"/>
      <c r="G36" s="43"/>
      <c r="H36" s="43"/>
      <c r="I36" s="7">
        <f>11538849.82</f>
        <v>11538849.82</v>
      </c>
      <c r="J36" s="44">
        <f>J37</f>
        <v>15179950.48</v>
      </c>
      <c r="K36" s="44"/>
      <c r="L36" s="14">
        <f>L37</f>
        <v>15179950.48</v>
      </c>
      <c r="M36" s="8">
        <f t="shared" si="0"/>
        <v>100</v>
      </c>
      <c r="N36" s="21">
        <f t="shared" si="1"/>
        <v>0</v>
      </c>
      <c r="O36" s="21"/>
    </row>
    <row r="37" spans="1:15" s="1" customFormat="1" ht="36" customHeight="1">
      <c r="A37" s="15" t="s">
        <v>52</v>
      </c>
      <c r="B37" s="15"/>
      <c r="C37" s="43" t="s">
        <v>53</v>
      </c>
      <c r="D37" s="43"/>
      <c r="E37" s="43"/>
      <c r="F37" s="43"/>
      <c r="G37" s="43"/>
      <c r="H37" s="43"/>
      <c r="I37" s="7">
        <f>11538849.82</f>
        <v>11538849.82</v>
      </c>
      <c r="J37" s="45">
        <v>15179950.48</v>
      </c>
      <c r="K37" s="45"/>
      <c r="L37" s="7">
        <v>15179950.48</v>
      </c>
      <c r="M37" s="8">
        <f t="shared" si="0"/>
        <v>100</v>
      </c>
      <c r="N37" s="21">
        <f t="shared" si="1"/>
        <v>0</v>
      </c>
      <c r="O37" s="21"/>
    </row>
    <row r="38" spans="1:15" s="1" customFormat="1" ht="28.5" customHeight="1">
      <c r="A38" s="15" t="s">
        <v>54</v>
      </c>
      <c r="B38" s="15"/>
      <c r="C38" s="43" t="s">
        <v>55</v>
      </c>
      <c r="D38" s="43"/>
      <c r="E38" s="43"/>
      <c r="F38" s="43"/>
      <c r="G38" s="43"/>
      <c r="H38" s="43"/>
      <c r="I38" s="7">
        <f>659897.49</f>
        <v>659897.49</v>
      </c>
      <c r="J38" s="44">
        <f>J39+J40</f>
        <v>2522307.47</v>
      </c>
      <c r="K38" s="44"/>
      <c r="L38" s="14">
        <f>L39+L40</f>
        <v>173707.47</v>
      </c>
      <c r="M38" s="8">
        <f t="shared" si="0"/>
        <v>6.886847542024683</v>
      </c>
      <c r="N38" s="21">
        <f t="shared" si="1"/>
        <v>2348600</v>
      </c>
      <c r="O38" s="21"/>
    </row>
    <row r="39" spans="1:15" s="1" customFormat="1" ht="27" customHeight="1">
      <c r="A39" s="15" t="s">
        <v>56</v>
      </c>
      <c r="B39" s="15"/>
      <c r="C39" s="43" t="s">
        <v>57</v>
      </c>
      <c r="D39" s="43"/>
      <c r="E39" s="43"/>
      <c r="F39" s="43"/>
      <c r="G39" s="43"/>
      <c r="H39" s="43"/>
      <c r="I39" s="9" t="s">
        <v>0</v>
      </c>
      <c r="J39" s="45">
        <v>99356.22</v>
      </c>
      <c r="K39" s="45"/>
      <c r="L39" s="9">
        <v>99356.22</v>
      </c>
      <c r="M39" s="8">
        <f t="shared" si="0"/>
        <v>100</v>
      </c>
      <c r="N39" s="21">
        <f t="shared" si="1"/>
        <v>0</v>
      </c>
      <c r="O39" s="21"/>
    </row>
    <row r="40" spans="1:15" s="1" customFormat="1" ht="27" customHeight="1">
      <c r="A40" s="15" t="s">
        <v>58</v>
      </c>
      <c r="B40" s="15"/>
      <c r="C40" s="43" t="s">
        <v>59</v>
      </c>
      <c r="D40" s="43"/>
      <c r="E40" s="43"/>
      <c r="F40" s="43"/>
      <c r="G40" s="43"/>
      <c r="H40" s="43"/>
      <c r="I40" s="7">
        <f>132902.49</f>
        <v>132902.49</v>
      </c>
      <c r="J40" s="45">
        <v>2422951.25</v>
      </c>
      <c r="K40" s="45"/>
      <c r="L40" s="7">
        <v>74351.25</v>
      </c>
      <c r="M40" s="8">
        <f t="shared" si="0"/>
        <v>3.0686234401125487</v>
      </c>
      <c r="N40" s="21">
        <f t="shared" si="1"/>
        <v>2348600</v>
      </c>
      <c r="O40" s="21"/>
    </row>
    <row r="41" spans="1:15" s="1" customFormat="1" ht="24.75" customHeight="1">
      <c r="A41" s="15" t="s">
        <v>60</v>
      </c>
      <c r="B41" s="15"/>
      <c r="C41" s="43" t="s">
        <v>61</v>
      </c>
      <c r="D41" s="43"/>
      <c r="E41" s="43"/>
      <c r="F41" s="43"/>
      <c r="G41" s="43"/>
      <c r="H41" s="43"/>
      <c r="I41" s="7">
        <f>526995</f>
        <v>526995</v>
      </c>
      <c r="J41" s="45"/>
      <c r="K41" s="45"/>
      <c r="L41" s="7"/>
      <c r="M41" s="8"/>
      <c r="N41" s="21">
        <f t="shared" si="1"/>
        <v>0</v>
      </c>
      <c r="O41" s="21"/>
    </row>
    <row r="42" spans="1:15" s="1" customFormat="1" ht="24.75" customHeight="1">
      <c r="A42" s="15" t="s">
        <v>62</v>
      </c>
      <c r="B42" s="15"/>
      <c r="C42" s="43" t="s">
        <v>63</v>
      </c>
      <c r="D42" s="43"/>
      <c r="E42" s="43"/>
      <c r="F42" s="43"/>
      <c r="G42" s="43"/>
      <c r="H42" s="43"/>
      <c r="I42" s="7">
        <f>243872.72</f>
        <v>243872.72</v>
      </c>
      <c r="J42" s="44">
        <f>J43</f>
        <v>396705.37</v>
      </c>
      <c r="K42" s="44"/>
      <c r="L42" s="14">
        <f>L43</f>
        <v>373082.4</v>
      </c>
      <c r="M42" s="8">
        <f t="shared" si="0"/>
        <v>94.04521042908998</v>
      </c>
      <c r="N42" s="21">
        <f t="shared" si="1"/>
        <v>23622.969999999972</v>
      </c>
      <c r="O42" s="21"/>
    </row>
    <row r="43" spans="1:15" s="1" customFormat="1" ht="20.25" customHeight="1" thickBot="1">
      <c r="A43" s="15" t="s">
        <v>64</v>
      </c>
      <c r="B43" s="15"/>
      <c r="C43" s="43" t="s">
        <v>65</v>
      </c>
      <c r="D43" s="43"/>
      <c r="E43" s="43"/>
      <c r="F43" s="43"/>
      <c r="G43" s="43"/>
      <c r="H43" s="43"/>
      <c r="I43" s="7">
        <f>243872.72</f>
        <v>243872.72</v>
      </c>
      <c r="J43" s="45">
        <v>396705.37</v>
      </c>
      <c r="K43" s="45"/>
      <c r="L43" s="7">
        <v>373082.4</v>
      </c>
      <c r="M43" s="10">
        <f t="shared" si="0"/>
        <v>94.04521042908998</v>
      </c>
      <c r="N43" s="46">
        <f t="shared" si="1"/>
        <v>23622.969999999972</v>
      </c>
      <c r="O43" s="46"/>
    </row>
    <row r="44" spans="1:15" s="1" customFormat="1" ht="26.25" customHeight="1" thickBot="1">
      <c r="A44" s="47" t="s">
        <v>66</v>
      </c>
      <c r="B44" s="47"/>
      <c r="C44" s="47"/>
      <c r="D44" s="47"/>
      <c r="E44" s="47"/>
      <c r="F44" s="47"/>
      <c r="G44" s="47"/>
      <c r="H44" s="47"/>
      <c r="I44" s="11">
        <f>220108962.62</f>
        <v>220108962.62</v>
      </c>
      <c r="J44" s="48">
        <f>J14+J22+J25+J29+J34+J36+J38+J42</f>
        <v>193990821.62</v>
      </c>
      <c r="K44" s="48"/>
      <c r="L44" s="12">
        <f>L14+L22+L25+L29+L34+L36+L38+L42</f>
        <v>184862302.56</v>
      </c>
      <c r="M44" s="13">
        <f t="shared" si="0"/>
        <v>95.29435517424558</v>
      </c>
      <c r="N44" s="49">
        <f t="shared" si="1"/>
        <v>9128519.060000002</v>
      </c>
      <c r="O44" s="50"/>
    </row>
    <row r="45" spans="1:15" s="1" customFormat="1" ht="15.75" customHeight="1">
      <c r="A45" s="51" t="s">
        <v>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</sheetData>
  <sheetProtection/>
  <mergeCells count="140">
    <mergeCell ref="A45:O45"/>
    <mergeCell ref="A42:B42"/>
    <mergeCell ref="C42:H42"/>
    <mergeCell ref="J42:K42"/>
    <mergeCell ref="N42:O42"/>
    <mergeCell ref="A43:B43"/>
    <mergeCell ref="C43:H43"/>
    <mergeCell ref="A41:B41"/>
    <mergeCell ref="C41:H41"/>
    <mergeCell ref="J41:K41"/>
    <mergeCell ref="N41:O41"/>
    <mergeCell ref="A44:H44"/>
    <mergeCell ref="J44:K44"/>
    <mergeCell ref="N44:O44"/>
    <mergeCell ref="A39:B39"/>
    <mergeCell ref="C39:H39"/>
    <mergeCell ref="J39:K39"/>
    <mergeCell ref="N39:O39"/>
    <mergeCell ref="J43:K43"/>
    <mergeCell ref="N43:O43"/>
    <mergeCell ref="A40:B40"/>
    <mergeCell ref="C40:H40"/>
    <mergeCell ref="J40:K40"/>
    <mergeCell ref="N40:O40"/>
    <mergeCell ref="A37:B37"/>
    <mergeCell ref="C37:H37"/>
    <mergeCell ref="J37:K37"/>
    <mergeCell ref="N37:O37"/>
    <mergeCell ref="A38:B38"/>
    <mergeCell ref="C38:H38"/>
    <mergeCell ref="J38:K38"/>
    <mergeCell ref="N38:O38"/>
    <mergeCell ref="A35:B35"/>
    <mergeCell ref="C35:H35"/>
    <mergeCell ref="J35:K35"/>
    <mergeCell ref="N35:O35"/>
    <mergeCell ref="A36:B36"/>
    <mergeCell ref="C36:H36"/>
    <mergeCell ref="J36:K36"/>
    <mergeCell ref="N36:O36"/>
    <mergeCell ref="A33:B33"/>
    <mergeCell ref="C33:H33"/>
    <mergeCell ref="J33:K33"/>
    <mergeCell ref="N33:O33"/>
    <mergeCell ref="A34:B34"/>
    <mergeCell ref="C34:H34"/>
    <mergeCell ref="J34:K34"/>
    <mergeCell ref="N34:O34"/>
    <mergeCell ref="A31:B31"/>
    <mergeCell ref="C31:H31"/>
    <mergeCell ref="J31:K31"/>
    <mergeCell ref="N31:O31"/>
    <mergeCell ref="A32:B32"/>
    <mergeCell ref="C32:H32"/>
    <mergeCell ref="J32:K32"/>
    <mergeCell ref="N32:O32"/>
    <mergeCell ref="A29:B29"/>
    <mergeCell ref="C29:H29"/>
    <mergeCell ref="J29:K29"/>
    <mergeCell ref="N29:O29"/>
    <mergeCell ref="A30:B30"/>
    <mergeCell ref="C30:H30"/>
    <mergeCell ref="J30:K30"/>
    <mergeCell ref="N30:O30"/>
    <mergeCell ref="A27:B27"/>
    <mergeCell ref="C27:H27"/>
    <mergeCell ref="J27:K27"/>
    <mergeCell ref="N27:O27"/>
    <mergeCell ref="A28:B28"/>
    <mergeCell ref="C28:H28"/>
    <mergeCell ref="J28:K28"/>
    <mergeCell ref="N28:O28"/>
    <mergeCell ref="A25:B25"/>
    <mergeCell ref="C25:H25"/>
    <mergeCell ref="J25:K25"/>
    <mergeCell ref="N25:O25"/>
    <mergeCell ref="A26:B26"/>
    <mergeCell ref="C26:H26"/>
    <mergeCell ref="J26:K26"/>
    <mergeCell ref="N26:O26"/>
    <mergeCell ref="A23:B23"/>
    <mergeCell ref="C23:H23"/>
    <mergeCell ref="J23:K23"/>
    <mergeCell ref="N23:O23"/>
    <mergeCell ref="A24:B24"/>
    <mergeCell ref="C24:H24"/>
    <mergeCell ref="J24:K24"/>
    <mergeCell ref="N24:O24"/>
    <mergeCell ref="A21:B21"/>
    <mergeCell ref="C21:H21"/>
    <mergeCell ref="J21:K21"/>
    <mergeCell ref="N21:O21"/>
    <mergeCell ref="A22:B22"/>
    <mergeCell ref="C22:H22"/>
    <mergeCell ref="J22:K22"/>
    <mergeCell ref="N22:O22"/>
    <mergeCell ref="A18:B18"/>
    <mergeCell ref="C18:H18"/>
    <mergeCell ref="J18:K18"/>
    <mergeCell ref="N18:O18"/>
    <mergeCell ref="A20:B20"/>
    <mergeCell ref="C20:H20"/>
    <mergeCell ref="J20:K20"/>
    <mergeCell ref="N20:O20"/>
    <mergeCell ref="A16:B16"/>
    <mergeCell ref="C16:H16"/>
    <mergeCell ref="J16:K16"/>
    <mergeCell ref="N16:O16"/>
    <mergeCell ref="A17:B17"/>
    <mergeCell ref="C17:H17"/>
    <mergeCell ref="J17:K17"/>
    <mergeCell ref="N17:O17"/>
    <mergeCell ref="A14:B14"/>
    <mergeCell ref="C14:H14"/>
    <mergeCell ref="J14:K14"/>
    <mergeCell ref="N14:O14"/>
    <mergeCell ref="I11:I12"/>
    <mergeCell ref="A15:B15"/>
    <mergeCell ref="C15:H15"/>
    <mergeCell ref="J15:K15"/>
    <mergeCell ref="N15:O15"/>
    <mergeCell ref="J5:O6"/>
    <mergeCell ref="A10:O10"/>
    <mergeCell ref="A11:B12"/>
    <mergeCell ref="C11:H12"/>
    <mergeCell ref="J11:K11"/>
    <mergeCell ref="J12:K12"/>
    <mergeCell ref="L11:L12"/>
    <mergeCell ref="N11:O11"/>
    <mergeCell ref="N12:O12"/>
    <mergeCell ref="A19:B19"/>
    <mergeCell ref="C19:H19"/>
    <mergeCell ref="J19:K19"/>
    <mergeCell ref="N19:O19"/>
    <mergeCell ref="A8:O8"/>
    <mergeCell ref="A9:O9"/>
    <mergeCell ref="A13:B13"/>
    <mergeCell ref="C13:H13"/>
    <mergeCell ref="J13:K13"/>
    <mergeCell ref="N13:O13"/>
  </mergeCells>
  <printOptions/>
  <pageMargins left="0.5905511811023623" right="0" top="0.5905511811023623" bottom="0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Пользователь</cp:lastModifiedBy>
  <cp:lastPrinted>2024-06-04T13:11:15Z</cp:lastPrinted>
  <dcterms:created xsi:type="dcterms:W3CDTF">2023-01-26T13:11:47Z</dcterms:created>
  <dcterms:modified xsi:type="dcterms:W3CDTF">2024-06-04T13:11:16Z</dcterms:modified>
  <cp:category/>
  <cp:version/>
  <cp:contentType/>
  <cp:contentStatus/>
</cp:coreProperties>
</file>