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<sst xmlns="http://schemas.openxmlformats.org/spreadsheetml/2006/main" count="1002" uniqueCount="348">
  <si>
    <t>Подпрограмма "Организация и обеспечение бюджетного процесса и развитие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</si>
  <si>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</si>
  <si>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</si>
  <si>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</si>
  <si>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</si>
  <si>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</si>
  <si>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Расходы в области национальной безопасности и правоохранительной деятельности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</si>
  <si>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</si>
  <si>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</si>
  <si>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</si>
  <si>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</si>
  <si>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</si>
  <si>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</si>
  <si>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</si>
  <si>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</si>
  <si>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</si>
  <si>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</si>
  <si>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</si>
  <si>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</si>
  <si>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</si>
  <si>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</si>
  <si>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</si>
  <si>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</si>
  <si>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</si>
  <si>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</si>
  <si>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</si>
  <si>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</si>
  <si>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</si>
  <si>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</si>
  <si>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</si>
  <si>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</si>
  <si>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</si>
  <si>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</si>
  <si>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</si>
  <si>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</si>
  <si>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</si>
  <si>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</si>
  <si>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</si>
  <si>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</si>
  <si>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ВСЕГО</t>
  </si>
  <si>
    <t>Целевая статья</t>
  </si>
  <si>
    <t>Вид рас-ходов</t>
  </si>
  <si>
    <t>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</si>
  <si>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</si>
  <si>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</si>
  <si>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</si>
  <si>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</si>
  <si>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 xml:space="preserve">Бюджетные инвестиции </t>
  </si>
  <si>
    <t>Иные межбюджетные трансферты</t>
  </si>
  <si>
    <t>Уличное освещение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</si>
  <si>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</si>
  <si>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</si>
  <si>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</si>
  <si>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</si>
  <si>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</si>
  <si>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</si>
  <si>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</si>
  <si>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</si>
  <si>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</si>
  <si>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</si>
  <si>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</si>
  <si>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</si>
  <si>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</si>
  <si>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</si>
  <si>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</si>
  <si>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</si>
  <si>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</si>
  <si>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 xml:space="preserve">Муниципальные программы МО "Вельское" </t>
  </si>
  <si>
    <t>800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</si>
  <si>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</si>
  <si>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</si>
  <si>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</si>
  <si>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</si>
  <si>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</si>
  <si>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</si>
  <si>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</si>
  <si>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</si>
  <si>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</si>
  <si>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</si>
  <si>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</si>
  <si>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</si>
  <si>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</si>
  <si>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</si>
  <si>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</si>
  <si>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</si>
  <si>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</si>
  <si>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</si>
  <si>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</si>
  <si>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</si>
  <si>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Мероприятия по улучшению облика улиц в исторической части города Вельска</t>
  </si>
  <si>
    <t>Строительство объектов ЖКХ (водоснабжение, водоотведение)</t>
  </si>
  <si>
    <t>Мероприятия в сфере обеспечения пожарной безопасности, осуществляемые органами местного самоуправления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</si>
  <si>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</si>
  <si>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</si>
  <si>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</si>
  <si>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</si>
  <si>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</si>
  <si>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</si>
  <si>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</si>
  <si>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</si>
  <si>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</si>
  <si>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</si>
  <si>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</si>
  <si>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</si>
  <si>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(финансово-бюджетного)надзора</t>
  </si>
  <si>
    <t>74 0 00 00000</t>
  </si>
  <si>
    <t>76 0 00 00000</t>
  </si>
  <si>
    <t>76 0 00 91200</t>
  </si>
  <si>
    <t>02 4 00 00000</t>
  </si>
  <si>
    <t>02 4 07 00000</t>
  </si>
  <si>
    <t>Муниципальная поддержка в сфере СМИ, осуществляемая ОМС</t>
  </si>
  <si>
    <t>02 4 07 90490</t>
  </si>
  <si>
    <t>80 0 00 00000</t>
  </si>
  <si>
    <t>80 1 00 00000</t>
  </si>
  <si>
    <t>09 0 00 00000</t>
  </si>
  <si>
    <t>Мероприятия по повышению уровня пожарной безопасности</t>
  </si>
  <si>
    <t>09 0 01 00000</t>
  </si>
  <si>
    <t>09 0 01 91530</t>
  </si>
  <si>
    <t>11 0 00 00000</t>
  </si>
  <si>
    <t>Мероприятия по обеспечению антитеррористической защищенности мест массового пребывания людей</t>
  </si>
  <si>
    <t>11 0 00 91550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</si>
  <si>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</si>
  <si>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</si>
  <si>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</si>
  <si>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</si>
  <si>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</si>
  <si>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</si>
  <si>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</si>
  <si>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</si>
  <si>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</si>
  <si>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01 0 00 00000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</si>
  <si>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</si>
  <si>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</si>
  <si>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</si>
  <si>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</si>
  <si>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</si>
  <si>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</si>
  <si>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</si>
  <si>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</si>
  <si>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</si>
  <si>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</si>
  <si>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</si>
  <si>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</si>
  <si>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</si>
  <si>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</si>
  <si>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</si>
  <si>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</si>
  <si>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</si>
  <si>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</si>
  <si>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</si>
  <si>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</si>
  <si>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</si>
  <si>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</si>
  <si>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</si>
  <si>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</si>
  <si>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</si>
  <si>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</si>
  <si>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</si>
  <si>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</si>
  <si>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</si>
  <si>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</si>
  <si>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</si>
  <si>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</si>
  <si>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</si>
  <si>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</si>
  <si>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</si>
  <si>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</si>
  <si>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</si>
  <si>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</si>
  <si>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</si>
  <si>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</si>
  <si>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</si>
  <si>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</si>
  <si>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</si>
  <si>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</si>
  <si>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</si>
  <si>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</si>
  <si>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</si>
  <si>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</si>
  <si>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</si>
  <si>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</si>
  <si>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</si>
  <si>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</si>
  <si>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</si>
  <si>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</si>
  <si>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</si>
  <si>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</si>
  <si>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</si>
  <si>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</si>
  <si>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</si>
  <si>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</si>
  <si>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</si>
  <si>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</si>
  <si>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</si>
  <si>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Мероприятия по обеспечению жильем молодых семей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</si>
  <si>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</si>
  <si>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</si>
  <si>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</si>
  <si>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</si>
  <si>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</si>
  <si>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</si>
  <si>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</si>
  <si>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</si>
  <si>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</si>
  <si>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</si>
  <si>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</si>
  <si>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</si>
  <si>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</si>
  <si>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</si>
  <si>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02 3 00 00000</t>
  </si>
  <si>
    <t>02 3 06 00000</t>
  </si>
  <si>
    <t>02 3 06 90430</t>
  </si>
  <si>
    <t>77 0 00 00000</t>
  </si>
  <si>
    <t>77 0 00 91720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</si>
  <si>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</si>
  <si>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</si>
  <si>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</si>
  <si>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</si>
  <si>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</si>
  <si>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</si>
  <si>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</si>
  <si>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</si>
  <si>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</si>
  <si>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</si>
  <si>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</si>
  <si>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</si>
  <si>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80 1 00 98680</t>
  </si>
  <si>
    <t>80 1 00 98690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</si>
  <si>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</si>
  <si>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</si>
  <si>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</si>
  <si>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</si>
  <si>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</si>
  <si>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</si>
  <si>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</si>
  <si>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</si>
  <si>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</si>
  <si>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</si>
  <si>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</si>
  <si>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</si>
  <si>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</si>
  <si>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</si>
  <si>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</si>
  <si>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</si>
  <si>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</si>
  <si>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Исполнение судебных актов</t>
  </si>
  <si>
    <t>830</t>
  </si>
  <si>
    <t xml:space="preserve">Участие в предупреждении и ликвидации последствий чрезвычайных ситуаций в границах поселений </t>
  </si>
  <si>
    <t>02 1 02 00000</t>
  </si>
  <si>
    <t>04 0 01 S8550</t>
  </si>
  <si>
    <t>Софинансирование мероприятия по реализации приоритетных проектов в сфере туризма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</si>
  <si>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</si>
  <si>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</si>
  <si>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24 0 F2 55550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</si>
  <si>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</si>
  <si>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</si>
  <si>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10 0 02 000000</t>
  </si>
  <si>
    <t>Обеспечение проведения выборов и референдумов</t>
  </si>
  <si>
    <t>Обеспечение деятельности избирательных комиссий</t>
  </si>
  <si>
    <t>Проведение выборов в Совет депутатов муниципального образования</t>
  </si>
  <si>
    <t>Финансовое обеспечение проведения выборов в Совет депутатов муниципального образования</t>
  </si>
  <si>
    <t>73 0 00 00000</t>
  </si>
  <si>
    <t>73 2 00 00000</t>
  </si>
  <si>
    <t>73 2 00 91160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</si>
  <si>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</si>
  <si>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</si>
  <si>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</si>
  <si>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Участие в предупреждении и ликвидации последствий чрезвычайных ситуаций в границах поселения</t>
  </si>
  <si>
    <t xml:space="preserve">Мероприятия по организации официальных физкультурно-оздоровительных и спортивных мероприятий в МО "Вельское" </t>
  </si>
  <si>
    <t>2024 год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</si>
  <si>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</si>
  <si>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02 2 05 L9670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</si>
  <si>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</si>
  <si>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 на иные цели</t>
  </si>
  <si>
    <t>600</t>
  </si>
  <si>
    <t>620</t>
  </si>
  <si>
    <t>Муниципальная программа МО "Вельское" "Благоустройство территории городского поселения на 2022-2024 годы"</t>
  </si>
  <si>
    <t>10 0 01 7679Д</t>
  </si>
  <si>
    <t>10 1 01 83020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</si>
  <si>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</si>
  <si>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</si>
  <si>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2022-2023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</si>
  <si>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</si>
  <si>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Мероприятия в сфере дорожного хозяйства</t>
  </si>
  <si>
    <t>10 1 01 00000</t>
  </si>
  <si>
    <t>Мероприятия в области благоустойства территории</t>
  </si>
  <si>
    <t>сумма, руб.</t>
  </si>
  <si>
    <t>2025 год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</si>
  <si>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</si>
  <si>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</si>
  <si>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</si>
  <si>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</si>
  <si>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</si>
  <si>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</si>
  <si>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</si>
  <si>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</si>
  <si>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</si>
  <si>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</si>
  <si>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Приложение № 5 к решению Совета депутатов                                                            </t>
  </si>
  <si>
    <t xml:space="preserve">городского поселения "Вельское" Вельского муниципального района </t>
  </si>
  <si>
    <t xml:space="preserve"> Вельского муниципального района Архангельской области </t>
  </si>
  <si>
    <t>61 0 00 00000</t>
  </si>
  <si>
    <t>10 100 00000</t>
  </si>
  <si>
    <t>10 1 03 83020</t>
  </si>
  <si>
    <t>10 101 00000</t>
  </si>
  <si>
    <t>Обеспечение деятельности КСП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</si>
  <si>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</si>
  <si>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</si>
  <si>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74 3 00 00000</t>
  </si>
  <si>
    <t>74 3 00 98630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</si>
  <si>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</si>
  <si>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2026 год</t>
  </si>
  <si>
    <t>Муниципальная программа МО "Вельское" "Межевание земельных участков на 2024 -2026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</si>
  <si>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2024 -2026 годы"</t>
  </si>
  <si>
    <t>Подпрограмма "Реализация молодежной политики в МО "Вельское" на 2024-2026 годы"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</si>
  <si>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2024 -2026 годы"</t>
  </si>
  <si>
    <t>Подпрограмма "Обеспечение деятельности органов местного самоуправления в социальной сфере на 2024 -2026 годы"</t>
  </si>
  <si>
    <t>Муниципальная программа МО "Вельское" "Адресная социальная поддержка населения на 2024 -2026 годы"</t>
  </si>
  <si>
    <t>Муниципальная программа МО "Вельское" "Сохранение и благоустройство исторической части города Вельска на 2024 -2026 годы"</t>
  </si>
  <si>
    <t>Муниципальная программа МО "Вельское" "Поддержка жилищного хозяйства на 2024 -2026 годы"</t>
  </si>
  <si>
    <t>Муниципальная программа МО "Вельское" "Поддержка коммунального хозяйства на 2024 -2026 годы"</t>
  </si>
  <si>
    <t>Муниципальная программа МО "Вельское" "Развитие территориального общественного самоуправления в МО "Вельское" на 2024 -2026 годы"</t>
  </si>
  <si>
    <t>Муниципальная программа МО "Вельское" "Благоустройство территории городского поселения на 2024 -2026 годы"</t>
  </si>
  <si>
    <t>Муниципальная программа МО "Вельское" "Повышение пожарной безопасности в городском поселении на 2024 -2026 годы"</t>
  </si>
  <si>
    <t>Муниципальная программа МО "Вельское" "Поддержка в области дорожного хозяйства в городском поселении на 2024-2026 годы"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</si>
  <si>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</si>
  <si>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2024 -2026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</si>
  <si>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</si>
  <si>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330</t>
  </si>
  <si>
    <t>80 1 00 90680</t>
  </si>
  <si>
    <t>80 1 00 90690</t>
  </si>
  <si>
    <t>04 0 F0 00000</t>
  </si>
  <si>
    <t>04 0 F2 00000</t>
  </si>
  <si>
    <t>04 0 F2 55550</t>
  </si>
  <si>
    <t>Федеральный проект "Формирование комфортной городской среды"</t>
  </si>
  <si>
    <t xml:space="preserve">Распределение бюджетных ассигнований на реализацию муниципальных программ и непрограммных направлений деятельности на 2024 год </t>
  </si>
  <si>
    <t>04 0 F2 55551</t>
  </si>
  <si>
    <t>61 0 00 Л8793</t>
  </si>
  <si>
    <t>10 103 00000</t>
  </si>
  <si>
    <t>10 102 00000</t>
  </si>
  <si>
    <t>10 1 02 83020</t>
  </si>
  <si>
    <t xml:space="preserve"> Ремонт автомобильных дорог общего пользования местного значения и искусственных сооружений на них</t>
  </si>
  <si>
    <t>Развитие и совершенствование сети автомобильных дорог общего пользования местного значения в Вельском районе"Организация безопасности дорожного движения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</si>
  <si>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</si>
  <si>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Муниципальная программа МО "Вельское" "Сохранение и благоустройство исторической части города Вельска на 2024-2026 годы"</t>
  </si>
  <si>
    <t>04 0 01 Э4950</t>
  </si>
  <si>
    <t>Архангельской области "Об уточнении бюджета городского поселения "Вельское"</t>
  </si>
  <si>
    <t>на 2024 г. и плановый 2025-2026 гг."  № 205 от 26.03.2024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</si>
</sst>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justify"/>
    </xf>
    <xf numFmtId="4" fontId="6" fillId="32" borderId="10" xfId="0" applyNumberFormat="1" applyFont="1" applyFill="1" applyBorder="1" applyAlignment="1">
      <alignment horizontal="right"/>
    </xf>
    <xf numFmtId="4" fontId="0" fillId="32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4" fontId="5" fillId="33" borderId="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2" borderId="1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35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view="pageBreakPreview" zoomScale="110" zoomScaleSheetLayoutView="110" workbookViewId="0" topLeftCell="A1">
      <selection activeCell="A5" sqref="A5:D5"/>
    </sheetView>
  </sheetViews>
  <sheetFormatPr defaultColWidth="9.140625" defaultRowHeight="12.75"/>
  <cols>
    <col min="1" max="1" width="39.00390625" style="4" customWidth="1"/>
    <col min="2" max="2" width="14.28125" style="8" customWidth="1"/>
    <col min="3" max="3" width="7.8515625" style="8" customWidth="1"/>
    <col min="4" max="4" width="20.57421875" style="8" customWidth="1"/>
    <col min="5" max="5" width="0.13671875" style="0" hidden="1" customWidth="1"/>
    <col min="6" max="7" width="9.140625" style="0" hidden="1" customWidth="1"/>
    <col min="8" max="8" width="13.57421875" style="9" hidden="1" customWidth="1"/>
    <col min="9" max="9" width="14.28125" style="9" hidden="1" customWidth="1"/>
  </cols>
  <sheetData>
    <row r="1" spans="1:4" s="8" customFormat="1" ht="12.75" customHeight="1">
      <c r="A1" s="95" t="s">
        <v>298</v>
      </c>
      <c r="B1" s="95"/>
      <c r="C1" s="95"/>
      <c r="D1" s="95"/>
    </row>
    <row r="2" spans="1:4" s="8" customFormat="1" ht="12.75" customHeight="1">
      <c r="A2" s="95" t="s">
        <v>299</v>
      </c>
      <c r="B2" s="95"/>
      <c r="C2" s="95"/>
      <c r="D2" s="95"/>
    </row>
    <row r="3" spans="1:18" s="8" customFormat="1" ht="12.75" customHeight="1">
      <c r="A3" s="95" t="s">
        <v>346</v>
      </c>
      <c r="B3" s="95"/>
      <c r="C3" s="95"/>
      <c r="D3" s="95"/>
      <c r="K3" s="64"/>
      <c r="L3" s="64"/>
      <c r="M3" s="64"/>
      <c r="N3" s="64"/>
      <c r="O3" s="64"/>
      <c r="P3" s="64"/>
      <c r="Q3" s="64"/>
      <c r="R3" s="64"/>
    </row>
    <row r="4" spans="1:18" s="8" customFormat="1" ht="12.75" customHeight="1">
      <c r="A4" s="95" t="s">
        <v>300</v>
      </c>
      <c r="B4" s="95"/>
      <c r="C4" s="95"/>
      <c r="D4" s="95"/>
      <c r="K4" s="64"/>
      <c r="L4" s="64"/>
      <c r="M4" s="64"/>
      <c r="N4" s="64"/>
      <c r="O4" s="64"/>
      <c r="P4" s="64"/>
      <c r="Q4" s="64"/>
      <c r="R4" s="64"/>
    </row>
    <row r="5" spans="1:18" s="8" customFormat="1" ht="12.75" customHeight="1">
      <c r="A5" s="96" t="s">
        <v>347</v>
      </c>
      <c r="B5" s="96"/>
      <c r="C5" s="96"/>
      <c r="D5" s="96"/>
      <c r="K5" s="64"/>
      <c r="L5" s="64"/>
      <c r="M5" s="64"/>
      <c r="N5" s="64"/>
      <c r="O5" s="64"/>
      <c r="P5" s="64"/>
      <c r="Q5" s="64"/>
      <c r="R5" s="64"/>
    </row>
    <row r="6" spans="1:18" s="8" customFormat="1" ht="38.25" customHeight="1">
      <c r="A6" s="4"/>
      <c r="B6" s="64"/>
      <c r="C6" s="64"/>
      <c r="D6" s="64"/>
      <c r="E6" s="64"/>
      <c r="F6" s="64"/>
      <c r="G6" s="64"/>
      <c r="H6" s="64"/>
      <c r="I6" s="64"/>
      <c r="K6" s="64"/>
      <c r="L6" s="64"/>
      <c r="M6" s="64"/>
      <c r="N6" s="64"/>
      <c r="O6" s="64"/>
      <c r="P6" s="64"/>
      <c r="Q6" s="64"/>
      <c r="R6" s="64"/>
    </row>
    <row r="7" spans="1:18" s="8" customFormat="1" ht="67.5" customHeight="1">
      <c r="A7" s="82" t="s">
        <v>335</v>
      </c>
      <c r="B7" s="82"/>
      <c r="C7" s="82"/>
      <c r="D7" s="82"/>
      <c r="E7" s="82"/>
      <c r="F7" s="82"/>
      <c r="G7" s="82"/>
      <c r="H7" s="82"/>
      <c r="I7" s="82"/>
      <c r="K7" s="64"/>
      <c r="L7" s="64"/>
      <c r="M7" s="64"/>
      <c r="N7" s="64"/>
      <c r="O7" s="64"/>
      <c r="P7" s="64"/>
      <c r="Q7" s="64"/>
      <c r="R7" s="64"/>
    </row>
    <row r="8" spans="1:9" ht="12.75" customHeight="1">
      <c r="A8" s="81" t="s">
        <v>38</v>
      </c>
      <c r="B8" s="83" t="s">
        <v>40</v>
      </c>
      <c r="C8" s="86" t="s">
        <v>41</v>
      </c>
      <c r="D8" s="89" t="s">
        <v>286</v>
      </c>
      <c r="E8" s="90"/>
      <c r="F8" s="90"/>
      <c r="G8" s="90"/>
      <c r="H8" s="90"/>
      <c r="I8" s="91"/>
    </row>
    <row r="9" spans="1:9" ht="12.75">
      <c r="A9" s="81"/>
      <c r="B9" s="84"/>
      <c r="C9" s="87"/>
      <c r="D9" s="92"/>
      <c r="E9" s="93"/>
      <c r="F9" s="93"/>
      <c r="G9" s="93"/>
      <c r="H9" s="93"/>
      <c r="I9" s="94"/>
    </row>
    <row r="10" spans="1:9" ht="12.75" customHeight="1">
      <c r="A10" s="81"/>
      <c r="B10" s="84"/>
      <c r="C10" s="87"/>
      <c r="D10" s="79" t="s">
        <v>269</v>
      </c>
      <c r="E10" s="10"/>
      <c r="F10" s="10"/>
      <c r="G10" s="10"/>
      <c r="H10" s="77" t="s">
        <v>287</v>
      </c>
      <c r="I10" s="77" t="s">
        <v>311</v>
      </c>
    </row>
    <row r="11" spans="1:9" ht="12.75">
      <c r="A11" s="81"/>
      <c r="B11" s="85"/>
      <c r="C11" s="88"/>
      <c r="D11" s="80"/>
      <c r="E11" s="10"/>
      <c r="F11" s="10"/>
      <c r="G11" s="10"/>
      <c r="H11" s="78"/>
      <c r="I11" s="78"/>
    </row>
    <row r="12" spans="1:9" ht="12.75">
      <c r="A12" s="5"/>
      <c r="B12" s="6"/>
      <c r="C12" s="6"/>
      <c r="D12" s="7"/>
      <c r="E12" s="28"/>
      <c r="F12" s="28"/>
      <c r="G12" s="28"/>
      <c r="H12" s="11"/>
      <c r="I12" s="11"/>
    </row>
    <row r="13" spans="1:9" ht="28.5">
      <c r="A13" s="33" t="s">
        <v>67</v>
      </c>
      <c r="B13" s="34"/>
      <c r="C13" s="34"/>
      <c r="D13" s="48">
        <f>D14+D31+D87+D120+D130+D148+D164+D169+D199+D204+D217+D222</f>
        <v>97454236.49000001</v>
      </c>
      <c r="E13" s="49"/>
      <c r="F13" s="49"/>
      <c r="G13" s="49"/>
      <c r="H13" s="50">
        <f>SUM(H14+H31+H87+H120+H130+H148+H164+H169+H199+H204+H217+H222)</f>
        <v>95894456.38</v>
      </c>
      <c r="I13" s="50">
        <f>SUM(I14+I31+I87+I120+I130+I148+I164+I169+I199+I204+I217+I222)</f>
        <v>101404113.47999999</v>
      </c>
    </row>
    <row r="14" spans="1:9" ht="36" customHeight="1">
      <c r="A14" s="12" t="s">
        <v>312</v>
      </c>
      <c r="B14" s="13" t="s">
        <v>130</v>
      </c>
      <c r="C14" s="13" t="s">
        <v>42</v>
      </c>
      <c r="D14" s="51">
        <f aca="true" t="shared" si="0" ref="D14:I14">D18+D22+D26+D30</f>
        <v>336000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336000</v>
      </c>
      <c r="I14" s="51">
        <f t="shared" si="0"/>
        <v>336000</v>
      </c>
    </row>
    <row r="15" spans="1:9" ht="24" hidden="1">
      <c r="A15" s="14" t="s">
        <v>228</v>
      </c>
      <c r="B15" s="15" t="s">
        <v>229</v>
      </c>
      <c r="C15" s="15" t="s">
        <v>42</v>
      </c>
      <c r="D15" s="52">
        <f>D16</f>
        <v>0</v>
      </c>
      <c r="E15" s="53"/>
      <c r="F15" s="53"/>
      <c r="G15" s="53"/>
      <c r="H15" s="52">
        <f aca="true" t="shared" si="1" ref="H15:H22">SUM(D15*0.9978)</f>
        <v>0</v>
      </c>
      <c r="I15" s="52">
        <f aca="true" t="shared" si="2" ref="I15:I22">SUM(H15*1.0294)</f>
        <v>0</v>
      </c>
    </row>
    <row r="16" spans="1:9" ht="24" hidden="1">
      <c r="A16" s="14" t="s">
        <v>12</v>
      </c>
      <c r="B16" s="15" t="s">
        <v>230</v>
      </c>
      <c r="C16" s="15" t="s">
        <v>42</v>
      </c>
      <c r="D16" s="52">
        <f>D18</f>
        <v>0</v>
      </c>
      <c r="E16" s="53"/>
      <c r="F16" s="53"/>
      <c r="G16" s="53"/>
      <c r="H16" s="52">
        <f t="shared" si="1"/>
        <v>0</v>
      </c>
      <c r="I16" s="52">
        <f t="shared" si="2"/>
        <v>0</v>
      </c>
    </row>
    <row r="17" spans="1:9" ht="24" customHeight="1" hidden="1">
      <c r="A17" s="14" t="s">
        <v>103</v>
      </c>
      <c r="B17" s="15" t="s">
        <v>230</v>
      </c>
      <c r="C17" s="15" t="s">
        <v>75</v>
      </c>
      <c r="D17" s="52">
        <f>D18</f>
        <v>0</v>
      </c>
      <c r="E17" s="53"/>
      <c r="F17" s="53"/>
      <c r="G17" s="53"/>
      <c r="H17" s="52">
        <f t="shared" si="1"/>
        <v>0</v>
      </c>
      <c r="I17" s="52">
        <f t="shared" si="2"/>
        <v>0</v>
      </c>
    </row>
    <row r="18" spans="1:9" ht="36" hidden="1">
      <c r="A18" s="14" t="s">
        <v>51</v>
      </c>
      <c r="B18" s="15" t="s">
        <v>230</v>
      </c>
      <c r="C18" s="15" t="s">
        <v>52</v>
      </c>
      <c r="D18" s="52"/>
      <c r="E18" s="53"/>
      <c r="F18" s="53"/>
      <c r="G18" s="53"/>
      <c r="H18" s="52">
        <f t="shared" si="1"/>
        <v>0</v>
      </c>
      <c r="I18" s="52">
        <f t="shared" si="2"/>
        <v>0</v>
      </c>
    </row>
    <row r="19" spans="1:9" ht="24" hidden="1">
      <c r="A19" s="14" t="s">
        <v>231</v>
      </c>
      <c r="B19" s="15" t="s">
        <v>232</v>
      </c>
      <c r="C19" s="15" t="s">
        <v>42</v>
      </c>
      <c r="D19" s="52">
        <f>D20</f>
        <v>0</v>
      </c>
      <c r="E19" s="53"/>
      <c r="F19" s="53"/>
      <c r="G19" s="53"/>
      <c r="H19" s="52">
        <f t="shared" si="1"/>
        <v>0</v>
      </c>
      <c r="I19" s="52">
        <f t="shared" si="2"/>
        <v>0</v>
      </c>
    </row>
    <row r="20" spans="1:9" ht="24" hidden="1">
      <c r="A20" s="14" t="s">
        <v>12</v>
      </c>
      <c r="B20" s="15" t="s">
        <v>233</v>
      </c>
      <c r="C20" s="15" t="s">
        <v>42</v>
      </c>
      <c r="D20" s="52">
        <f>D22</f>
        <v>0</v>
      </c>
      <c r="E20" s="53"/>
      <c r="F20" s="53"/>
      <c r="G20" s="53"/>
      <c r="H20" s="52">
        <f t="shared" si="1"/>
        <v>0</v>
      </c>
      <c r="I20" s="52">
        <f t="shared" si="2"/>
        <v>0</v>
      </c>
    </row>
    <row r="21" spans="1:9" ht="24" customHeight="1" hidden="1">
      <c r="A21" s="14" t="s">
        <v>103</v>
      </c>
      <c r="B21" s="15" t="s">
        <v>233</v>
      </c>
      <c r="C21" s="15" t="s">
        <v>75</v>
      </c>
      <c r="D21" s="52">
        <f>D22</f>
        <v>0</v>
      </c>
      <c r="E21" s="53"/>
      <c r="F21" s="53"/>
      <c r="G21" s="53"/>
      <c r="H21" s="52">
        <f t="shared" si="1"/>
        <v>0</v>
      </c>
      <c r="I21" s="52">
        <f t="shared" si="2"/>
        <v>0</v>
      </c>
    </row>
    <row r="22" spans="1:9" ht="36" hidden="1">
      <c r="A22" s="14" t="s">
        <v>51</v>
      </c>
      <c r="B22" s="15" t="s">
        <v>233</v>
      </c>
      <c r="C22" s="15" t="s">
        <v>52</v>
      </c>
      <c r="D22" s="52">
        <v>0</v>
      </c>
      <c r="E22" s="53"/>
      <c r="F22" s="53"/>
      <c r="G22" s="53"/>
      <c r="H22" s="52">
        <f t="shared" si="1"/>
        <v>0</v>
      </c>
      <c r="I22" s="52">
        <f t="shared" si="2"/>
        <v>0</v>
      </c>
    </row>
    <row r="23" spans="1:9" ht="24">
      <c r="A23" s="14" t="s">
        <v>234</v>
      </c>
      <c r="B23" s="15" t="s">
        <v>232</v>
      </c>
      <c r="C23" s="15" t="s">
        <v>42</v>
      </c>
      <c r="D23" s="52">
        <f aca="true" t="shared" si="3" ref="D23:I23">D24</f>
        <v>204000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204000</v>
      </c>
      <c r="I23" s="52">
        <f t="shared" si="3"/>
        <v>204000</v>
      </c>
    </row>
    <row r="24" spans="1:9" ht="24">
      <c r="A24" s="14" t="s">
        <v>12</v>
      </c>
      <c r="B24" s="15" t="s">
        <v>233</v>
      </c>
      <c r="C24" s="15" t="s">
        <v>42</v>
      </c>
      <c r="D24" s="52">
        <f aca="true" t="shared" si="4" ref="D24:I24">D26</f>
        <v>204000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52">
        <f t="shared" si="4"/>
        <v>204000</v>
      </c>
      <c r="I24" s="52">
        <f t="shared" si="4"/>
        <v>204000</v>
      </c>
    </row>
    <row r="25" spans="1:9" ht="30" customHeight="1">
      <c r="A25" s="16" t="s">
        <v>103</v>
      </c>
      <c r="B25" s="15" t="s">
        <v>233</v>
      </c>
      <c r="C25" s="15" t="s">
        <v>75</v>
      </c>
      <c r="D25" s="52">
        <f aca="true" t="shared" si="5" ref="D25:I25">D26</f>
        <v>204000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204000</v>
      </c>
      <c r="I25" s="52">
        <f t="shared" si="5"/>
        <v>204000</v>
      </c>
    </row>
    <row r="26" spans="1:9" ht="36">
      <c r="A26" s="14" t="s">
        <v>51</v>
      </c>
      <c r="B26" s="15" t="s">
        <v>233</v>
      </c>
      <c r="C26" s="15" t="s">
        <v>52</v>
      </c>
      <c r="D26" s="52">
        <v>204000</v>
      </c>
      <c r="E26" s="53"/>
      <c r="F26" s="53"/>
      <c r="G26" s="53"/>
      <c r="H26" s="52">
        <f>D26</f>
        <v>204000</v>
      </c>
      <c r="I26" s="52">
        <f>H26</f>
        <v>204000</v>
      </c>
    </row>
    <row r="27" spans="1:9" ht="24">
      <c r="A27" s="14" t="s">
        <v>237</v>
      </c>
      <c r="B27" s="15" t="s">
        <v>235</v>
      </c>
      <c r="C27" s="15" t="s">
        <v>42</v>
      </c>
      <c r="D27" s="52">
        <f aca="true" t="shared" si="6" ref="D27:I27">D28</f>
        <v>132000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132000</v>
      </c>
      <c r="I27" s="52">
        <f t="shared" si="6"/>
        <v>132000</v>
      </c>
    </row>
    <row r="28" spans="1:9" ht="24">
      <c r="A28" s="14" t="s">
        <v>12</v>
      </c>
      <c r="B28" s="15" t="s">
        <v>236</v>
      </c>
      <c r="C28" s="15" t="s">
        <v>42</v>
      </c>
      <c r="D28" s="52">
        <f aca="true" t="shared" si="7" ref="D28:I28">D30</f>
        <v>132000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132000</v>
      </c>
      <c r="I28" s="52">
        <f t="shared" si="7"/>
        <v>132000</v>
      </c>
    </row>
    <row r="29" spans="1:9" ht="24" customHeight="1">
      <c r="A29" s="14" t="s">
        <v>103</v>
      </c>
      <c r="B29" s="15" t="s">
        <v>236</v>
      </c>
      <c r="C29" s="15" t="s">
        <v>75</v>
      </c>
      <c r="D29" s="52">
        <f aca="true" t="shared" si="8" ref="D29:I29">D30</f>
        <v>132000</v>
      </c>
      <c r="E29" s="52">
        <f t="shared" si="8"/>
        <v>0</v>
      </c>
      <c r="F29" s="52">
        <f t="shared" si="8"/>
        <v>0</v>
      </c>
      <c r="G29" s="52">
        <f t="shared" si="8"/>
        <v>0</v>
      </c>
      <c r="H29" s="52">
        <f t="shared" si="8"/>
        <v>132000</v>
      </c>
      <c r="I29" s="52">
        <f t="shared" si="8"/>
        <v>132000</v>
      </c>
    </row>
    <row r="30" spans="1:9" ht="36">
      <c r="A30" s="14" t="s">
        <v>51</v>
      </c>
      <c r="B30" s="15" t="s">
        <v>236</v>
      </c>
      <c r="C30" s="15" t="s">
        <v>52</v>
      </c>
      <c r="D30" s="52">
        <v>132000</v>
      </c>
      <c r="E30" s="53"/>
      <c r="F30" s="53"/>
      <c r="G30" s="53"/>
      <c r="H30" s="52">
        <v>132000</v>
      </c>
      <c r="I30" s="52">
        <v>132000</v>
      </c>
    </row>
    <row r="31" spans="1:9" ht="60">
      <c r="A31" s="12" t="s">
        <v>313</v>
      </c>
      <c r="B31" s="13" t="s">
        <v>183</v>
      </c>
      <c r="C31" s="13" t="s">
        <v>42</v>
      </c>
      <c r="D31" s="51">
        <f aca="true" t="shared" si="9" ref="D31:I31">D32+D45+D73+D80</f>
        <v>16361012.620000001</v>
      </c>
      <c r="E31" s="51">
        <f t="shared" si="9"/>
        <v>5975</v>
      </c>
      <c r="F31" s="51">
        <f t="shared" si="9"/>
        <v>5975</v>
      </c>
      <c r="G31" s="51">
        <f t="shared" si="9"/>
        <v>5975</v>
      </c>
      <c r="H31" s="51">
        <f t="shared" si="9"/>
        <v>15213436.399999999</v>
      </c>
      <c r="I31" s="51">
        <f t="shared" si="9"/>
        <v>15291033.07</v>
      </c>
    </row>
    <row r="32" spans="1:9" ht="28.5" customHeight="1">
      <c r="A32" s="12" t="s">
        <v>314</v>
      </c>
      <c r="B32" s="13" t="s">
        <v>184</v>
      </c>
      <c r="C32" s="13" t="s">
        <v>42</v>
      </c>
      <c r="D32" s="51">
        <f aca="true" t="shared" si="10" ref="D32:I32">D33+D41</f>
        <v>369000</v>
      </c>
      <c r="E32" s="51">
        <f t="shared" si="10"/>
        <v>231</v>
      </c>
      <c r="F32" s="51">
        <f t="shared" si="10"/>
        <v>231</v>
      </c>
      <c r="G32" s="51">
        <f t="shared" si="10"/>
        <v>231</v>
      </c>
      <c r="H32" s="51">
        <f t="shared" si="10"/>
        <v>369000</v>
      </c>
      <c r="I32" s="51">
        <f t="shared" si="10"/>
        <v>369000</v>
      </c>
    </row>
    <row r="33" spans="1:9" ht="18" customHeight="1">
      <c r="A33" s="14" t="s">
        <v>185</v>
      </c>
      <c r="B33" s="15" t="s">
        <v>186</v>
      </c>
      <c r="C33" s="15" t="s">
        <v>42</v>
      </c>
      <c r="D33" s="52">
        <f aca="true" t="shared" si="11" ref="D33:I33">D34</f>
        <v>234000</v>
      </c>
      <c r="E33" s="52">
        <f t="shared" si="11"/>
        <v>231</v>
      </c>
      <c r="F33" s="52">
        <f t="shared" si="11"/>
        <v>231</v>
      </c>
      <c r="G33" s="52">
        <f t="shared" si="11"/>
        <v>231</v>
      </c>
      <c r="H33" s="52">
        <f t="shared" si="11"/>
        <v>234000</v>
      </c>
      <c r="I33" s="52">
        <f t="shared" si="11"/>
        <v>234000</v>
      </c>
    </row>
    <row r="34" spans="1:9" ht="25.5" customHeight="1">
      <c r="A34" s="14" t="s">
        <v>23</v>
      </c>
      <c r="B34" s="15" t="s">
        <v>187</v>
      </c>
      <c r="C34" s="15" t="s">
        <v>42</v>
      </c>
      <c r="D34" s="52">
        <f aca="true" t="shared" si="12" ref="D34:I34">D35+D37+D39</f>
        <v>234000</v>
      </c>
      <c r="E34" s="52">
        <f t="shared" si="12"/>
        <v>231</v>
      </c>
      <c r="F34" s="52">
        <f t="shared" si="12"/>
        <v>231</v>
      </c>
      <c r="G34" s="52">
        <f t="shared" si="12"/>
        <v>231</v>
      </c>
      <c r="H34" s="52">
        <f t="shared" si="12"/>
        <v>234000</v>
      </c>
      <c r="I34" s="52">
        <f t="shared" si="12"/>
        <v>234000</v>
      </c>
    </row>
    <row r="35" spans="1:9" ht="27" customHeight="1">
      <c r="A35" s="14" t="s">
        <v>103</v>
      </c>
      <c r="B35" s="15" t="s">
        <v>187</v>
      </c>
      <c r="C35" s="15" t="s">
        <v>75</v>
      </c>
      <c r="D35" s="52">
        <f aca="true" t="shared" si="13" ref="D35:I35">D36</f>
        <v>185000</v>
      </c>
      <c r="E35" s="52">
        <f t="shared" si="13"/>
        <v>231</v>
      </c>
      <c r="F35" s="52">
        <f t="shared" si="13"/>
        <v>231</v>
      </c>
      <c r="G35" s="52">
        <f t="shared" si="13"/>
        <v>231</v>
      </c>
      <c r="H35" s="52">
        <f t="shared" si="13"/>
        <v>185000</v>
      </c>
      <c r="I35" s="52">
        <f t="shared" si="13"/>
        <v>185000</v>
      </c>
    </row>
    <row r="36" spans="1:9" ht="36">
      <c r="A36" s="14" t="s">
        <v>51</v>
      </c>
      <c r="B36" s="15" t="s">
        <v>187</v>
      </c>
      <c r="C36" s="15" t="s">
        <v>52</v>
      </c>
      <c r="D36" s="52">
        <v>185000</v>
      </c>
      <c r="E36" s="52">
        <v>231</v>
      </c>
      <c r="F36" s="52">
        <v>231</v>
      </c>
      <c r="G36" s="52">
        <v>231</v>
      </c>
      <c r="H36" s="52">
        <v>185000</v>
      </c>
      <c r="I36" s="52">
        <v>185000</v>
      </c>
    </row>
    <row r="37" spans="1:9" ht="24" customHeight="1">
      <c r="A37" s="14" t="s">
        <v>76</v>
      </c>
      <c r="B37" s="15" t="s">
        <v>187</v>
      </c>
      <c r="C37" s="15" t="s">
        <v>77</v>
      </c>
      <c r="D37" s="52">
        <f aca="true" t="shared" si="14" ref="D37:I37">D38</f>
        <v>49000</v>
      </c>
      <c r="E37" s="52">
        <f t="shared" si="14"/>
        <v>0</v>
      </c>
      <c r="F37" s="52">
        <f t="shared" si="14"/>
        <v>0</v>
      </c>
      <c r="G37" s="52">
        <f t="shared" si="14"/>
        <v>0</v>
      </c>
      <c r="H37" s="52">
        <f t="shared" si="14"/>
        <v>49000</v>
      </c>
      <c r="I37" s="52">
        <f t="shared" si="14"/>
        <v>49000</v>
      </c>
    </row>
    <row r="38" spans="1:9" ht="12.75">
      <c r="A38" s="21" t="s">
        <v>188</v>
      </c>
      <c r="B38" s="15" t="s">
        <v>187</v>
      </c>
      <c r="C38" s="15" t="s">
        <v>189</v>
      </c>
      <c r="D38" s="52">
        <v>49000</v>
      </c>
      <c r="E38" s="53"/>
      <c r="F38" s="53"/>
      <c r="G38" s="53"/>
      <c r="H38" s="52">
        <v>49000</v>
      </c>
      <c r="I38" s="52">
        <v>49000</v>
      </c>
    </row>
    <row r="39" spans="1:9" ht="12.75" hidden="1">
      <c r="A39" s="18" t="s">
        <v>45</v>
      </c>
      <c r="B39" s="15" t="s">
        <v>187</v>
      </c>
      <c r="C39" s="15" t="s">
        <v>83</v>
      </c>
      <c r="D39" s="52">
        <f>D40</f>
        <v>0</v>
      </c>
      <c r="E39" s="53"/>
      <c r="F39" s="53"/>
      <c r="G39" s="53"/>
      <c r="H39" s="52">
        <f>SUM(D39*0.9978)</f>
        <v>0</v>
      </c>
      <c r="I39" s="52">
        <f>SUM(H39*1.0294)</f>
        <v>0</v>
      </c>
    </row>
    <row r="40" spans="1:9" ht="12.75" hidden="1">
      <c r="A40" s="19" t="s">
        <v>48</v>
      </c>
      <c r="B40" s="15" t="s">
        <v>187</v>
      </c>
      <c r="C40" s="15" t="s">
        <v>8</v>
      </c>
      <c r="D40" s="52"/>
      <c r="E40" s="53"/>
      <c r="F40" s="53"/>
      <c r="G40" s="53"/>
      <c r="H40" s="52">
        <f>SUM(D40*0.9978)</f>
        <v>0</v>
      </c>
      <c r="I40" s="52">
        <f>SUM(H40*1.0294)</f>
        <v>0</v>
      </c>
    </row>
    <row r="41" spans="1:9" ht="24">
      <c r="A41" s="14" t="s">
        <v>194</v>
      </c>
      <c r="B41" s="15" t="s">
        <v>248</v>
      </c>
      <c r="C41" s="15" t="s">
        <v>42</v>
      </c>
      <c r="D41" s="52">
        <f aca="true" t="shared" si="15" ref="D41:I41">D42</f>
        <v>135000</v>
      </c>
      <c r="E41" s="52">
        <f t="shared" si="15"/>
        <v>0</v>
      </c>
      <c r="F41" s="52">
        <f t="shared" si="15"/>
        <v>0</v>
      </c>
      <c r="G41" s="52">
        <f t="shared" si="15"/>
        <v>0</v>
      </c>
      <c r="H41" s="52">
        <f t="shared" si="15"/>
        <v>135000</v>
      </c>
      <c r="I41" s="52">
        <f t="shared" si="15"/>
        <v>135000</v>
      </c>
    </row>
    <row r="42" spans="1:9" ht="24">
      <c r="A42" s="14" t="s">
        <v>27</v>
      </c>
      <c r="B42" s="15" t="s">
        <v>195</v>
      </c>
      <c r="C42" s="15" t="s">
        <v>42</v>
      </c>
      <c r="D42" s="52">
        <f aca="true" t="shared" si="16" ref="D42:I42">D44</f>
        <v>135000</v>
      </c>
      <c r="E42" s="52">
        <f t="shared" si="16"/>
        <v>0</v>
      </c>
      <c r="F42" s="52">
        <f t="shared" si="16"/>
        <v>0</v>
      </c>
      <c r="G42" s="52">
        <f t="shared" si="16"/>
        <v>0</v>
      </c>
      <c r="H42" s="52">
        <f t="shared" si="16"/>
        <v>135000</v>
      </c>
      <c r="I42" s="52">
        <f t="shared" si="16"/>
        <v>135000</v>
      </c>
    </row>
    <row r="43" spans="1:9" ht="25.5" customHeight="1">
      <c r="A43" s="14" t="s">
        <v>76</v>
      </c>
      <c r="B43" s="15" t="s">
        <v>195</v>
      </c>
      <c r="C43" s="15" t="s">
        <v>77</v>
      </c>
      <c r="D43" s="52">
        <f aca="true" t="shared" si="17" ref="D43:I43">D44</f>
        <v>135000</v>
      </c>
      <c r="E43" s="52">
        <f t="shared" si="17"/>
        <v>0</v>
      </c>
      <c r="F43" s="52">
        <f t="shared" si="17"/>
        <v>0</v>
      </c>
      <c r="G43" s="52">
        <f t="shared" si="17"/>
        <v>0</v>
      </c>
      <c r="H43" s="52">
        <f t="shared" si="17"/>
        <v>135000</v>
      </c>
      <c r="I43" s="52">
        <f t="shared" si="17"/>
        <v>135000</v>
      </c>
    </row>
    <row r="44" spans="1:9" ht="12.75">
      <c r="A44" s="21" t="s">
        <v>25</v>
      </c>
      <c r="B44" s="15" t="s">
        <v>195</v>
      </c>
      <c r="C44" s="15" t="s">
        <v>28</v>
      </c>
      <c r="D44" s="52">
        <v>135000</v>
      </c>
      <c r="E44" s="53"/>
      <c r="F44" s="53"/>
      <c r="G44" s="53"/>
      <c r="H44" s="52">
        <v>135000</v>
      </c>
      <c r="I44" s="52">
        <v>135000</v>
      </c>
    </row>
    <row r="45" spans="1:9" ht="24" hidden="1">
      <c r="A45" s="12" t="s">
        <v>31</v>
      </c>
      <c r="B45" s="15" t="s">
        <v>214</v>
      </c>
      <c r="C45" s="15" t="s">
        <v>42</v>
      </c>
      <c r="D45" s="52">
        <f aca="true" t="shared" si="18" ref="D45:I45">D46</f>
        <v>14853012.620000001</v>
      </c>
      <c r="E45" s="52">
        <f t="shared" si="18"/>
        <v>5744</v>
      </c>
      <c r="F45" s="52">
        <f t="shared" si="18"/>
        <v>5744</v>
      </c>
      <c r="G45" s="52">
        <f t="shared" si="18"/>
        <v>5744</v>
      </c>
      <c r="H45" s="52">
        <f t="shared" si="18"/>
        <v>13805436.399999999</v>
      </c>
      <c r="I45" s="52">
        <f t="shared" si="18"/>
        <v>13883033.07</v>
      </c>
    </row>
    <row r="46" spans="1:9" ht="24">
      <c r="A46" s="12" t="s">
        <v>31</v>
      </c>
      <c r="B46" s="13" t="s">
        <v>214</v>
      </c>
      <c r="C46" s="13" t="s">
        <v>42</v>
      </c>
      <c r="D46" s="51">
        <f aca="true" t="shared" si="19" ref="D46:I46">D47+D56+D64</f>
        <v>14853012.620000001</v>
      </c>
      <c r="E46" s="51">
        <f t="shared" si="19"/>
        <v>5744</v>
      </c>
      <c r="F46" s="51">
        <f t="shared" si="19"/>
        <v>5744</v>
      </c>
      <c r="G46" s="51">
        <f t="shared" si="19"/>
        <v>5744</v>
      </c>
      <c r="H46" s="51">
        <f t="shared" si="19"/>
        <v>13805436.399999999</v>
      </c>
      <c r="I46" s="51">
        <f t="shared" si="19"/>
        <v>13883033.07</v>
      </c>
    </row>
    <row r="47" spans="1:9" ht="24">
      <c r="A47" s="14" t="s">
        <v>215</v>
      </c>
      <c r="B47" s="15" t="s">
        <v>216</v>
      </c>
      <c r="C47" s="15" t="s">
        <v>42</v>
      </c>
      <c r="D47" s="52">
        <f aca="true" t="shared" si="20" ref="D47:I47">D48</f>
        <v>13373012.620000001</v>
      </c>
      <c r="E47" s="52">
        <f t="shared" si="20"/>
        <v>5744</v>
      </c>
      <c r="F47" s="52">
        <f t="shared" si="20"/>
        <v>5744</v>
      </c>
      <c r="G47" s="52">
        <f t="shared" si="20"/>
        <v>5744</v>
      </c>
      <c r="H47" s="52">
        <f t="shared" si="20"/>
        <v>12325436.399999999</v>
      </c>
      <c r="I47" s="52">
        <f t="shared" si="20"/>
        <v>12403033.07</v>
      </c>
    </row>
    <row r="48" spans="1:9" ht="12.75">
      <c r="A48" s="14" t="s">
        <v>32</v>
      </c>
      <c r="B48" s="15" t="s">
        <v>217</v>
      </c>
      <c r="C48" s="15" t="s">
        <v>42</v>
      </c>
      <c r="D48" s="52">
        <f aca="true" t="shared" si="21" ref="D48:I48">D52+D50+D53</f>
        <v>13373012.620000001</v>
      </c>
      <c r="E48" s="52">
        <f t="shared" si="21"/>
        <v>5744</v>
      </c>
      <c r="F48" s="52">
        <f t="shared" si="21"/>
        <v>5744</v>
      </c>
      <c r="G48" s="52">
        <f t="shared" si="21"/>
        <v>5744</v>
      </c>
      <c r="H48" s="52">
        <f t="shared" si="21"/>
        <v>12325436.399999999</v>
      </c>
      <c r="I48" s="52">
        <f t="shared" si="21"/>
        <v>12403033.07</v>
      </c>
    </row>
    <row r="49" spans="1:9" ht="63.75" customHeight="1">
      <c r="A49" s="14" t="s">
        <v>78</v>
      </c>
      <c r="B49" s="15" t="s">
        <v>217</v>
      </c>
      <c r="C49" s="15" t="s">
        <v>79</v>
      </c>
      <c r="D49" s="52">
        <f aca="true" t="shared" si="22" ref="D49:I49">D50</f>
        <v>7682838.62</v>
      </c>
      <c r="E49" s="52">
        <f t="shared" si="22"/>
        <v>5744</v>
      </c>
      <c r="F49" s="52">
        <f t="shared" si="22"/>
        <v>5744</v>
      </c>
      <c r="G49" s="52">
        <f t="shared" si="22"/>
        <v>5744</v>
      </c>
      <c r="H49" s="52">
        <f t="shared" si="22"/>
        <v>7759667.01</v>
      </c>
      <c r="I49" s="52">
        <f t="shared" si="22"/>
        <v>7837263.68</v>
      </c>
    </row>
    <row r="50" spans="1:9" ht="24">
      <c r="A50" s="14" t="s">
        <v>62</v>
      </c>
      <c r="B50" s="15" t="s">
        <v>217</v>
      </c>
      <c r="C50" s="15" t="s">
        <v>63</v>
      </c>
      <c r="D50" s="52">
        <v>7682838.62</v>
      </c>
      <c r="E50" s="52">
        <v>5744</v>
      </c>
      <c r="F50" s="52">
        <v>5744</v>
      </c>
      <c r="G50" s="52">
        <v>5744</v>
      </c>
      <c r="H50" s="52">
        <v>7759667.01</v>
      </c>
      <c r="I50" s="52">
        <v>7837263.68</v>
      </c>
    </row>
    <row r="51" spans="1:9" ht="26.25" customHeight="1">
      <c r="A51" s="14" t="s">
        <v>103</v>
      </c>
      <c r="B51" s="15" t="s">
        <v>217</v>
      </c>
      <c r="C51" s="15" t="s">
        <v>75</v>
      </c>
      <c r="D51" s="52">
        <f aca="true" t="shared" si="23" ref="D51:I51">D52</f>
        <v>5690174</v>
      </c>
      <c r="E51" s="52">
        <f t="shared" si="23"/>
        <v>0</v>
      </c>
      <c r="F51" s="52">
        <f t="shared" si="23"/>
        <v>0</v>
      </c>
      <c r="G51" s="52">
        <f t="shared" si="23"/>
        <v>0</v>
      </c>
      <c r="H51" s="52">
        <f t="shared" si="23"/>
        <v>4565769.39</v>
      </c>
      <c r="I51" s="52">
        <f t="shared" si="23"/>
        <v>4565769.39</v>
      </c>
    </row>
    <row r="52" spans="1:9" ht="36">
      <c r="A52" s="14" t="s">
        <v>51</v>
      </c>
      <c r="B52" s="15" t="s">
        <v>217</v>
      </c>
      <c r="C52" s="15" t="s">
        <v>52</v>
      </c>
      <c r="D52" s="52">
        <v>5690174</v>
      </c>
      <c r="E52" s="53"/>
      <c r="F52" s="53"/>
      <c r="G52" s="53"/>
      <c r="H52" s="52">
        <v>4565769.39</v>
      </c>
      <c r="I52" s="52">
        <f>H52</f>
        <v>4565769.39</v>
      </c>
    </row>
    <row r="53" spans="1:9" ht="12.75" hidden="1">
      <c r="A53" s="14" t="s">
        <v>80</v>
      </c>
      <c r="B53" s="15" t="s">
        <v>217</v>
      </c>
      <c r="C53" s="15" t="s">
        <v>68</v>
      </c>
      <c r="D53" s="52">
        <f aca="true" t="shared" si="24" ref="D53:I53">D55+D54</f>
        <v>0</v>
      </c>
      <c r="E53" s="52">
        <f t="shared" si="24"/>
        <v>0</v>
      </c>
      <c r="F53" s="52">
        <f t="shared" si="24"/>
        <v>0</v>
      </c>
      <c r="G53" s="52">
        <f t="shared" si="24"/>
        <v>0</v>
      </c>
      <c r="H53" s="52">
        <f t="shared" si="24"/>
        <v>0</v>
      </c>
      <c r="I53" s="52">
        <f t="shared" si="24"/>
        <v>0</v>
      </c>
    </row>
    <row r="54" spans="1:9" ht="12.75" hidden="1">
      <c r="A54" s="20" t="s">
        <v>245</v>
      </c>
      <c r="B54" s="15" t="s">
        <v>217</v>
      </c>
      <c r="C54" s="15" t="s">
        <v>246</v>
      </c>
      <c r="D54" s="52"/>
      <c r="E54" s="53"/>
      <c r="F54" s="53"/>
      <c r="G54" s="53"/>
      <c r="H54" s="52">
        <f>SUM(D54*0.9978)</f>
        <v>0</v>
      </c>
      <c r="I54" s="52">
        <f>SUM(H54*1.0294)</f>
        <v>0</v>
      </c>
    </row>
    <row r="55" spans="1:9" ht="12.75" hidden="1">
      <c r="A55" s="14" t="s">
        <v>87</v>
      </c>
      <c r="B55" s="15" t="s">
        <v>217</v>
      </c>
      <c r="C55" s="15" t="s">
        <v>88</v>
      </c>
      <c r="D55" s="52"/>
      <c r="E55" s="53"/>
      <c r="F55" s="53"/>
      <c r="G55" s="53"/>
      <c r="H55" s="52"/>
      <c r="I55" s="52"/>
    </row>
    <row r="56" spans="1:9" ht="24">
      <c r="A56" s="12" t="s">
        <v>218</v>
      </c>
      <c r="B56" s="13" t="s">
        <v>219</v>
      </c>
      <c r="C56" s="13" t="s">
        <v>42</v>
      </c>
      <c r="D56" s="51">
        <f aca="true" t="shared" si="25" ref="D56:I56">D57</f>
        <v>1000000</v>
      </c>
      <c r="E56" s="51">
        <f t="shared" si="25"/>
        <v>0</v>
      </c>
      <c r="F56" s="51">
        <f t="shared" si="25"/>
        <v>0</v>
      </c>
      <c r="G56" s="51">
        <f t="shared" si="25"/>
        <v>0</v>
      </c>
      <c r="H56" s="51">
        <f t="shared" si="25"/>
        <v>1000000</v>
      </c>
      <c r="I56" s="51">
        <f t="shared" si="25"/>
        <v>1000000</v>
      </c>
    </row>
    <row r="57" spans="1:9" ht="24">
      <c r="A57" s="14" t="s">
        <v>64</v>
      </c>
      <c r="B57" s="15" t="s">
        <v>220</v>
      </c>
      <c r="C57" s="15" t="s">
        <v>42</v>
      </c>
      <c r="D57" s="52">
        <f aca="true" t="shared" si="26" ref="D57:I57">D63+D59+D60</f>
        <v>1000000</v>
      </c>
      <c r="E57" s="52">
        <f t="shared" si="26"/>
        <v>0</v>
      </c>
      <c r="F57" s="52">
        <f t="shared" si="26"/>
        <v>0</v>
      </c>
      <c r="G57" s="52">
        <f t="shared" si="26"/>
        <v>0</v>
      </c>
      <c r="H57" s="52">
        <f t="shared" si="26"/>
        <v>1000000</v>
      </c>
      <c r="I57" s="52">
        <f t="shared" si="26"/>
        <v>1000000</v>
      </c>
    </row>
    <row r="58" spans="1:9" ht="62.25" customHeight="1">
      <c r="A58" s="14" t="s">
        <v>78</v>
      </c>
      <c r="B58" s="15" t="s">
        <v>220</v>
      </c>
      <c r="C58" s="15" t="s">
        <v>79</v>
      </c>
      <c r="D58" s="52">
        <f aca="true" t="shared" si="27" ref="D58:I58">D59</f>
        <v>60000</v>
      </c>
      <c r="E58" s="52">
        <f t="shared" si="27"/>
        <v>0</v>
      </c>
      <c r="F58" s="52">
        <f t="shared" si="27"/>
        <v>0</v>
      </c>
      <c r="G58" s="52">
        <f t="shared" si="27"/>
        <v>0</v>
      </c>
      <c r="H58" s="52">
        <f t="shared" si="27"/>
        <v>60000</v>
      </c>
      <c r="I58" s="52">
        <f t="shared" si="27"/>
        <v>60000</v>
      </c>
    </row>
    <row r="59" spans="1:9" ht="24">
      <c r="A59" s="14" t="s">
        <v>62</v>
      </c>
      <c r="B59" s="15" t="s">
        <v>220</v>
      </c>
      <c r="C59" s="15" t="s">
        <v>63</v>
      </c>
      <c r="D59" s="52">
        <v>60000</v>
      </c>
      <c r="E59" s="53"/>
      <c r="F59" s="53"/>
      <c r="G59" s="53"/>
      <c r="H59" s="52">
        <f>D59</f>
        <v>60000</v>
      </c>
      <c r="I59" s="52">
        <f>H59</f>
        <v>60000</v>
      </c>
    </row>
    <row r="60" spans="1:9" ht="24">
      <c r="A60" s="14" t="s">
        <v>103</v>
      </c>
      <c r="B60" s="15" t="s">
        <v>220</v>
      </c>
      <c r="C60" s="15" t="s">
        <v>75</v>
      </c>
      <c r="D60" s="52">
        <f aca="true" t="shared" si="28" ref="D60:I60">D61</f>
        <v>940000</v>
      </c>
      <c r="E60" s="52">
        <f t="shared" si="28"/>
        <v>0</v>
      </c>
      <c r="F60" s="52">
        <f t="shared" si="28"/>
        <v>0</v>
      </c>
      <c r="G60" s="52">
        <f t="shared" si="28"/>
        <v>0</v>
      </c>
      <c r="H60" s="52">
        <f t="shared" si="28"/>
        <v>940000</v>
      </c>
      <c r="I60" s="52">
        <f t="shared" si="28"/>
        <v>940000</v>
      </c>
    </row>
    <row r="61" spans="1:9" ht="36">
      <c r="A61" s="14" t="s">
        <v>51</v>
      </c>
      <c r="B61" s="15" t="s">
        <v>220</v>
      </c>
      <c r="C61" s="15" t="s">
        <v>52</v>
      </c>
      <c r="D61" s="52">
        <v>940000</v>
      </c>
      <c r="E61" s="53"/>
      <c r="F61" s="53"/>
      <c r="G61" s="53"/>
      <c r="H61" s="52">
        <f>D61</f>
        <v>940000</v>
      </c>
      <c r="I61" s="52">
        <f>H61</f>
        <v>940000</v>
      </c>
    </row>
    <row r="62" spans="1:9" ht="25.5" customHeight="1" hidden="1">
      <c r="A62" s="14" t="s">
        <v>80</v>
      </c>
      <c r="B62" s="15" t="s">
        <v>220</v>
      </c>
      <c r="C62" s="15" t="s">
        <v>68</v>
      </c>
      <c r="D62" s="52">
        <f>D63</f>
        <v>0</v>
      </c>
      <c r="E62" s="53"/>
      <c r="F62" s="53"/>
      <c r="G62" s="53"/>
      <c r="H62" s="52">
        <f>SUM(D62*0.9978)</f>
        <v>0</v>
      </c>
      <c r="I62" s="52">
        <f>SUM(H62*1.0294)</f>
        <v>0</v>
      </c>
    </row>
    <row r="63" spans="1:9" ht="12.75" hidden="1">
      <c r="A63" s="14" t="s">
        <v>87</v>
      </c>
      <c r="B63" s="15" t="s">
        <v>220</v>
      </c>
      <c r="C63" s="15" t="s">
        <v>88</v>
      </c>
      <c r="D63" s="52"/>
      <c r="E63" s="53"/>
      <c r="F63" s="53"/>
      <c r="G63" s="53"/>
      <c r="H63" s="52">
        <f>SUM(D63*0.9978)</f>
        <v>0</v>
      </c>
      <c r="I63" s="52">
        <f>SUM(H63*1.0294)</f>
        <v>0</v>
      </c>
    </row>
    <row r="64" spans="1:9" ht="48">
      <c r="A64" s="12" t="s">
        <v>221</v>
      </c>
      <c r="B64" s="13" t="s">
        <v>222</v>
      </c>
      <c r="C64" s="13" t="s">
        <v>42</v>
      </c>
      <c r="D64" s="51">
        <f aca="true" t="shared" si="29" ref="D64:I64">D65</f>
        <v>480000</v>
      </c>
      <c r="E64" s="51">
        <f t="shared" si="29"/>
        <v>0</v>
      </c>
      <c r="F64" s="51">
        <f t="shared" si="29"/>
        <v>0</v>
      </c>
      <c r="G64" s="51">
        <f t="shared" si="29"/>
        <v>0</v>
      </c>
      <c r="H64" s="51">
        <f t="shared" si="29"/>
        <v>480000</v>
      </c>
      <c r="I64" s="51">
        <f t="shared" si="29"/>
        <v>480000</v>
      </c>
    </row>
    <row r="65" spans="1:9" ht="24">
      <c r="A65" s="14" t="s">
        <v>223</v>
      </c>
      <c r="B65" s="15" t="s">
        <v>224</v>
      </c>
      <c r="C65" s="15" t="s">
        <v>42</v>
      </c>
      <c r="D65" s="52">
        <f aca="true" t="shared" si="30" ref="D65:I65">D68+D66</f>
        <v>480000</v>
      </c>
      <c r="E65" s="52">
        <f t="shared" si="30"/>
        <v>0</v>
      </c>
      <c r="F65" s="52">
        <f t="shared" si="30"/>
        <v>0</v>
      </c>
      <c r="G65" s="52">
        <f t="shared" si="30"/>
        <v>0</v>
      </c>
      <c r="H65" s="52">
        <f t="shared" si="30"/>
        <v>480000</v>
      </c>
      <c r="I65" s="52">
        <f t="shared" si="30"/>
        <v>480000</v>
      </c>
    </row>
    <row r="66" spans="1:9" ht="72.75" customHeight="1" hidden="1">
      <c r="A66" s="20" t="s">
        <v>78</v>
      </c>
      <c r="B66" s="15" t="s">
        <v>224</v>
      </c>
      <c r="C66" s="15" t="s">
        <v>79</v>
      </c>
      <c r="D66" s="52">
        <f aca="true" t="shared" si="31" ref="D66:I66">D67</f>
        <v>0</v>
      </c>
      <c r="E66" s="52">
        <f t="shared" si="31"/>
        <v>0</v>
      </c>
      <c r="F66" s="52">
        <f t="shared" si="31"/>
        <v>0</v>
      </c>
      <c r="G66" s="52">
        <f t="shared" si="31"/>
        <v>0</v>
      </c>
      <c r="H66" s="52">
        <f t="shared" si="31"/>
        <v>0</v>
      </c>
      <c r="I66" s="52">
        <f t="shared" si="31"/>
        <v>0</v>
      </c>
    </row>
    <row r="67" spans="1:9" ht="24" hidden="1">
      <c r="A67" s="20" t="s">
        <v>62</v>
      </c>
      <c r="B67" s="15" t="s">
        <v>224</v>
      </c>
      <c r="C67" s="15" t="s">
        <v>63</v>
      </c>
      <c r="D67" s="52"/>
      <c r="E67" s="52"/>
      <c r="F67" s="52"/>
      <c r="G67" s="52"/>
      <c r="H67" s="52"/>
      <c r="I67" s="52"/>
    </row>
    <row r="68" spans="1:9" ht="29.25" customHeight="1">
      <c r="A68" s="14" t="s">
        <v>103</v>
      </c>
      <c r="B68" s="15" t="s">
        <v>224</v>
      </c>
      <c r="C68" s="15" t="s">
        <v>75</v>
      </c>
      <c r="D68" s="52">
        <f aca="true" t="shared" si="32" ref="D68:I68">D69</f>
        <v>480000</v>
      </c>
      <c r="E68" s="52">
        <f t="shared" si="32"/>
        <v>0</v>
      </c>
      <c r="F68" s="52">
        <f t="shared" si="32"/>
        <v>0</v>
      </c>
      <c r="G68" s="52">
        <f t="shared" si="32"/>
        <v>0</v>
      </c>
      <c r="H68" s="52">
        <f t="shared" si="32"/>
        <v>480000</v>
      </c>
      <c r="I68" s="52">
        <f t="shared" si="32"/>
        <v>480000</v>
      </c>
    </row>
    <row r="69" spans="1:9" ht="36">
      <c r="A69" s="14" t="s">
        <v>51</v>
      </c>
      <c r="B69" s="15" t="s">
        <v>224</v>
      </c>
      <c r="C69" s="15" t="s">
        <v>52</v>
      </c>
      <c r="D69" s="52">
        <v>480000</v>
      </c>
      <c r="E69" s="53"/>
      <c r="F69" s="53"/>
      <c r="G69" s="53"/>
      <c r="H69" s="52">
        <f>D69</f>
        <v>480000</v>
      </c>
      <c r="I69" s="52">
        <f>H69</f>
        <v>480000</v>
      </c>
    </row>
    <row r="70" spans="1:9" ht="72" hidden="1">
      <c r="A70" s="14" t="s">
        <v>270</v>
      </c>
      <c r="B70" s="15" t="s">
        <v>271</v>
      </c>
      <c r="C70" s="15" t="s">
        <v>42</v>
      </c>
      <c r="D70" s="52">
        <v>0</v>
      </c>
      <c r="E70" s="53"/>
      <c r="F70" s="53"/>
      <c r="G70" s="53"/>
      <c r="H70" s="52">
        <v>0</v>
      </c>
      <c r="I70" s="52">
        <v>0</v>
      </c>
    </row>
    <row r="71" spans="1:9" ht="24" hidden="1">
      <c r="A71" s="14" t="s">
        <v>103</v>
      </c>
      <c r="B71" s="15" t="s">
        <v>271</v>
      </c>
      <c r="C71" s="15" t="s">
        <v>75</v>
      </c>
      <c r="D71" s="52">
        <v>0</v>
      </c>
      <c r="E71" s="53"/>
      <c r="F71" s="53"/>
      <c r="G71" s="53"/>
      <c r="H71" s="52">
        <v>0</v>
      </c>
      <c r="I71" s="52">
        <v>0</v>
      </c>
    </row>
    <row r="72" spans="1:9" ht="36" hidden="1">
      <c r="A72" s="14" t="s">
        <v>51</v>
      </c>
      <c r="B72" s="15" t="s">
        <v>271</v>
      </c>
      <c r="C72" s="15" t="s">
        <v>52</v>
      </c>
      <c r="D72" s="52">
        <v>0</v>
      </c>
      <c r="E72" s="53"/>
      <c r="F72" s="53"/>
      <c r="G72" s="53"/>
      <c r="H72" s="52">
        <v>0</v>
      </c>
      <c r="I72" s="52">
        <v>0</v>
      </c>
    </row>
    <row r="73" spans="1:9" ht="67.5" customHeight="1">
      <c r="A73" s="12" t="s">
        <v>315</v>
      </c>
      <c r="B73" s="13" t="s">
        <v>209</v>
      </c>
      <c r="C73" s="13" t="s">
        <v>42</v>
      </c>
      <c r="D73" s="51">
        <f aca="true" t="shared" si="33" ref="D73:I74">D74</f>
        <v>425000</v>
      </c>
      <c r="E73" s="51">
        <f t="shared" si="33"/>
        <v>0</v>
      </c>
      <c r="F73" s="51">
        <f t="shared" si="33"/>
        <v>0</v>
      </c>
      <c r="G73" s="51">
        <f t="shared" si="33"/>
        <v>0</v>
      </c>
      <c r="H73" s="51">
        <f t="shared" si="33"/>
        <v>425000</v>
      </c>
      <c r="I73" s="51">
        <f t="shared" si="33"/>
        <v>425000</v>
      </c>
    </row>
    <row r="74" spans="1:9" ht="36">
      <c r="A74" s="14" t="s">
        <v>268</v>
      </c>
      <c r="B74" s="15" t="s">
        <v>210</v>
      </c>
      <c r="C74" s="15" t="s">
        <v>42</v>
      </c>
      <c r="D74" s="52">
        <f t="shared" si="33"/>
        <v>425000</v>
      </c>
      <c r="E74" s="52">
        <f t="shared" si="33"/>
        <v>0</v>
      </c>
      <c r="F74" s="52">
        <f t="shared" si="33"/>
        <v>0</v>
      </c>
      <c r="G74" s="52">
        <f t="shared" si="33"/>
        <v>0</v>
      </c>
      <c r="H74" s="52">
        <f t="shared" si="33"/>
        <v>425000</v>
      </c>
      <c r="I74" s="52">
        <f t="shared" si="33"/>
        <v>425000</v>
      </c>
    </row>
    <row r="75" spans="1:9" ht="24">
      <c r="A75" s="14" t="s">
        <v>33</v>
      </c>
      <c r="B75" s="15" t="s">
        <v>211</v>
      </c>
      <c r="C75" s="15" t="s">
        <v>42</v>
      </c>
      <c r="D75" s="52">
        <f aca="true" t="shared" si="34" ref="D75:I75">D76+D78</f>
        <v>425000</v>
      </c>
      <c r="E75" s="52">
        <f t="shared" si="34"/>
        <v>0</v>
      </c>
      <c r="F75" s="52">
        <f t="shared" si="34"/>
        <v>0</v>
      </c>
      <c r="G75" s="52">
        <f t="shared" si="34"/>
        <v>0</v>
      </c>
      <c r="H75" s="52">
        <f t="shared" si="34"/>
        <v>425000</v>
      </c>
      <c r="I75" s="52">
        <f t="shared" si="34"/>
        <v>425000</v>
      </c>
    </row>
    <row r="76" spans="1:9" ht="24">
      <c r="A76" s="14" t="s">
        <v>76</v>
      </c>
      <c r="B76" s="15" t="s">
        <v>211</v>
      </c>
      <c r="C76" s="15" t="s">
        <v>77</v>
      </c>
      <c r="D76" s="52">
        <f aca="true" t="shared" si="35" ref="D76:I76">D77</f>
        <v>15000</v>
      </c>
      <c r="E76" s="52">
        <f t="shared" si="35"/>
        <v>0</v>
      </c>
      <c r="F76" s="52">
        <f t="shared" si="35"/>
        <v>0</v>
      </c>
      <c r="G76" s="52">
        <f t="shared" si="35"/>
        <v>0</v>
      </c>
      <c r="H76" s="52">
        <f t="shared" si="35"/>
        <v>15000</v>
      </c>
      <c r="I76" s="52">
        <f t="shared" si="35"/>
        <v>15000</v>
      </c>
    </row>
    <row r="77" spans="1:9" ht="12.75">
      <c r="A77" s="17" t="s">
        <v>188</v>
      </c>
      <c r="B77" s="15" t="s">
        <v>211</v>
      </c>
      <c r="C77" s="15" t="s">
        <v>189</v>
      </c>
      <c r="D77" s="52">
        <v>15000</v>
      </c>
      <c r="E77" s="53"/>
      <c r="F77" s="53"/>
      <c r="G77" s="53"/>
      <c r="H77" s="52">
        <v>15000</v>
      </c>
      <c r="I77" s="52">
        <v>15000</v>
      </c>
    </row>
    <row r="78" spans="1:9" ht="24">
      <c r="A78" s="14" t="s">
        <v>103</v>
      </c>
      <c r="B78" s="15" t="s">
        <v>211</v>
      </c>
      <c r="C78" s="15" t="s">
        <v>75</v>
      </c>
      <c r="D78" s="52">
        <f aca="true" t="shared" si="36" ref="D78:I78">D79</f>
        <v>410000</v>
      </c>
      <c r="E78" s="52">
        <f t="shared" si="36"/>
        <v>0</v>
      </c>
      <c r="F78" s="52">
        <f t="shared" si="36"/>
        <v>0</v>
      </c>
      <c r="G78" s="52">
        <f t="shared" si="36"/>
        <v>0</v>
      </c>
      <c r="H78" s="52">
        <f t="shared" si="36"/>
        <v>410000</v>
      </c>
      <c r="I78" s="52">
        <f t="shared" si="36"/>
        <v>410000</v>
      </c>
    </row>
    <row r="79" spans="1:9" ht="36">
      <c r="A79" s="14" t="s">
        <v>51</v>
      </c>
      <c r="B79" s="15" t="s">
        <v>211</v>
      </c>
      <c r="C79" s="15" t="s">
        <v>52</v>
      </c>
      <c r="D79" s="52">
        <v>410000</v>
      </c>
      <c r="E79" s="53"/>
      <c r="F79" s="53"/>
      <c r="G79" s="53"/>
      <c r="H79" s="52">
        <v>410000</v>
      </c>
      <c r="I79" s="52">
        <v>410000</v>
      </c>
    </row>
    <row r="80" spans="1:9" ht="36">
      <c r="A80" s="12" t="s">
        <v>316</v>
      </c>
      <c r="B80" s="13" t="s">
        <v>108</v>
      </c>
      <c r="C80" s="13" t="s">
        <v>42</v>
      </c>
      <c r="D80" s="51">
        <f aca="true" t="shared" si="37" ref="D80:I81">D81</f>
        <v>714000</v>
      </c>
      <c r="E80" s="51">
        <f t="shared" si="37"/>
        <v>0</v>
      </c>
      <c r="F80" s="51">
        <f t="shared" si="37"/>
        <v>0</v>
      </c>
      <c r="G80" s="51">
        <f t="shared" si="37"/>
        <v>0</v>
      </c>
      <c r="H80" s="51">
        <f t="shared" si="37"/>
        <v>614000</v>
      </c>
      <c r="I80" s="51">
        <f t="shared" si="37"/>
        <v>614000</v>
      </c>
    </row>
    <row r="81" spans="1:9" ht="36">
      <c r="A81" s="14" t="s">
        <v>5</v>
      </c>
      <c r="B81" s="15" t="s">
        <v>109</v>
      </c>
      <c r="C81" s="15" t="s">
        <v>42</v>
      </c>
      <c r="D81" s="52">
        <f t="shared" si="37"/>
        <v>714000</v>
      </c>
      <c r="E81" s="52">
        <f t="shared" si="37"/>
        <v>0</v>
      </c>
      <c r="F81" s="52">
        <f t="shared" si="37"/>
        <v>0</v>
      </c>
      <c r="G81" s="52">
        <f t="shared" si="37"/>
        <v>0</v>
      </c>
      <c r="H81" s="52">
        <f t="shared" si="37"/>
        <v>614000</v>
      </c>
      <c r="I81" s="52">
        <f t="shared" si="37"/>
        <v>614000</v>
      </c>
    </row>
    <row r="82" spans="1:9" ht="24">
      <c r="A82" s="14" t="s">
        <v>110</v>
      </c>
      <c r="B82" s="15" t="s">
        <v>111</v>
      </c>
      <c r="C82" s="15" t="s">
        <v>42</v>
      </c>
      <c r="D82" s="52">
        <f aca="true" t="shared" si="38" ref="D82:I82">D83+D85</f>
        <v>714000</v>
      </c>
      <c r="E82" s="52">
        <f t="shared" si="38"/>
        <v>0</v>
      </c>
      <c r="F82" s="52">
        <f t="shared" si="38"/>
        <v>0</v>
      </c>
      <c r="G82" s="52">
        <f t="shared" si="38"/>
        <v>0</v>
      </c>
      <c r="H82" s="52">
        <f t="shared" si="38"/>
        <v>614000</v>
      </c>
      <c r="I82" s="52">
        <f t="shared" si="38"/>
        <v>614000</v>
      </c>
    </row>
    <row r="83" spans="1:9" ht="28.5" customHeight="1">
      <c r="A83" s="14" t="s">
        <v>103</v>
      </c>
      <c r="B83" s="15" t="s">
        <v>111</v>
      </c>
      <c r="C83" s="15" t="s">
        <v>75</v>
      </c>
      <c r="D83" s="52">
        <f aca="true" t="shared" si="39" ref="D83:I83">D84</f>
        <v>714000</v>
      </c>
      <c r="E83" s="52">
        <f t="shared" si="39"/>
        <v>0</v>
      </c>
      <c r="F83" s="52">
        <f t="shared" si="39"/>
        <v>0</v>
      </c>
      <c r="G83" s="52">
        <f t="shared" si="39"/>
        <v>0</v>
      </c>
      <c r="H83" s="52">
        <f t="shared" si="39"/>
        <v>614000</v>
      </c>
      <c r="I83" s="52">
        <f t="shared" si="39"/>
        <v>614000</v>
      </c>
    </row>
    <row r="84" spans="1:9" ht="36">
      <c r="A84" s="14" t="s">
        <v>51</v>
      </c>
      <c r="B84" s="15" t="s">
        <v>111</v>
      </c>
      <c r="C84" s="15" t="s">
        <v>52</v>
      </c>
      <c r="D84" s="52">
        <f>614000+100000</f>
        <v>714000</v>
      </c>
      <c r="E84" s="53"/>
      <c r="F84" s="53"/>
      <c r="G84" s="53"/>
      <c r="H84" s="52">
        <v>614000</v>
      </c>
      <c r="I84" s="52">
        <v>614000</v>
      </c>
    </row>
    <row r="85" spans="1:9" ht="25.5" customHeight="1" hidden="1">
      <c r="A85" s="14" t="s">
        <v>80</v>
      </c>
      <c r="B85" s="15" t="s">
        <v>111</v>
      </c>
      <c r="C85" s="15" t="s">
        <v>68</v>
      </c>
      <c r="D85" s="52">
        <f>D86</f>
        <v>0</v>
      </c>
      <c r="E85" s="53"/>
      <c r="F85" s="53"/>
      <c r="G85" s="53"/>
      <c r="H85" s="52">
        <f>SUM(D85*0.9978)</f>
        <v>0</v>
      </c>
      <c r="I85" s="52">
        <f>SUM(H85*1.0294)</f>
        <v>0</v>
      </c>
    </row>
    <row r="86" spans="1:9" ht="12.75" customHeight="1" hidden="1">
      <c r="A86" s="14" t="s">
        <v>87</v>
      </c>
      <c r="B86" s="15" t="s">
        <v>111</v>
      </c>
      <c r="C86" s="15" t="s">
        <v>88</v>
      </c>
      <c r="D86" s="52"/>
      <c r="E86" s="53"/>
      <c r="F86" s="53"/>
      <c r="G86" s="53"/>
      <c r="H86" s="52">
        <f>SUM(D86*0.9978)</f>
        <v>0</v>
      </c>
      <c r="I86" s="52">
        <f>SUM(H86*1.0294)</f>
        <v>0</v>
      </c>
    </row>
    <row r="87" spans="1:9" ht="36">
      <c r="A87" s="12" t="s">
        <v>317</v>
      </c>
      <c r="B87" s="13" t="s">
        <v>121</v>
      </c>
      <c r="C87" s="13" t="s">
        <v>42</v>
      </c>
      <c r="D87" s="51">
        <f aca="true" t="shared" si="40" ref="D87:I87">D88+D98+D103+D110+D115</f>
        <v>825000</v>
      </c>
      <c r="E87" s="51">
        <f t="shared" si="40"/>
        <v>0</v>
      </c>
      <c r="F87" s="51">
        <f t="shared" si="40"/>
        <v>0</v>
      </c>
      <c r="G87" s="51">
        <f t="shared" si="40"/>
        <v>0</v>
      </c>
      <c r="H87" s="51">
        <f t="shared" si="40"/>
        <v>849000</v>
      </c>
      <c r="I87" s="51">
        <f t="shared" si="40"/>
        <v>873960</v>
      </c>
    </row>
    <row r="88" spans="1:9" ht="24">
      <c r="A88" s="12" t="s">
        <v>26</v>
      </c>
      <c r="B88" s="15" t="s">
        <v>196</v>
      </c>
      <c r="C88" s="15" t="s">
        <v>42</v>
      </c>
      <c r="D88" s="52">
        <f aca="true" t="shared" si="41" ref="D88:I88">D89</f>
        <v>85000</v>
      </c>
      <c r="E88" s="52">
        <f t="shared" si="41"/>
        <v>0</v>
      </c>
      <c r="F88" s="52">
        <f t="shared" si="41"/>
        <v>0</v>
      </c>
      <c r="G88" s="52">
        <f t="shared" si="41"/>
        <v>0</v>
      </c>
      <c r="H88" s="52">
        <f t="shared" si="41"/>
        <v>85000</v>
      </c>
      <c r="I88" s="52">
        <f t="shared" si="41"/>
        <v>85000</v>
      </c>
    </row>
    <row r="89" spans="1:9" ht="24">
      <c r="A89" s="14" t="s">
        <v>197</v>
      </c>
      <c r="B89" s="15" t="s">
        <v>198</v>
      </c>
      <c r="C89" s="15" t="s">
        <v>42</v>
      </c>
      <c r="D89" s="52">
        <f aca="true" t="shared" si="42" ref="D89:I89">D90+D93</f>
        <v>85000</v>
      </c>
      <c r="E89" s="52">
        <f t="shared" si="42"/>
        <v>0</v>
      </c>
      <c r="F89" s="52">
        <f t="shared" si="42"/>
        <v>0</v>
      </c>
      <c r="G89" s="52">
        <f t="shared" si="42"/>
        <v>0</v>
      </c>
      <c r="H89" s="52">
        <f t="shared" si="42"/>
        <v>85000</v>
      </c>
      <c r="I89" s="52">
        <f t="shared" si="42"/>
        <v>85000</v>
      </c>
    </row>
    <row r="90" spans="1:9" ht="24" hidden="1">
      <c r="A90" s="14" t="s">
        <v>27</v>
      </c>
      <c r="B90" s="15" t="s">
        <v>199</v>
      </c>
      <c r="C90" s="15" t="s">
        <v>42</v>
      </c>
      <c r="D90" s="52">
        <f>D91</f>
        <v>0</v>
      </c>
      <c r="E90" s="53"/>
      <c r="F90" s="53"/>
      <c r="G90" s="53"/>
      <c r="H90" s="52">
        <f>SUM(D90*0.9978)</f>
        <v>0</v>
      </c>
      <c r="I90" s="52">
        <f>SUM(H90*1.0294)</f>
        <v>0</v>
      </c>
    </row>
    <row r="91" spans="1:9" ht="26.25" customHeight="1" hidden="1">
      <c r="A91" s="14" t="s">
        <v>103</v>
      </c>
      <c r="B91" s="15" t="s">
        <v>199</v>
      </c>
      <c r="C91" s="15" t="s">
        <v>75</v>
      </c>
      <c r="D91" s="52">
        <f>D92</f>
        <v>0</v>
      </c>
      <c r="E91" s="53"/>
      <c r="F91" s="53"/>
      <c r="G91" s="53"/>
      <c r="H91" s="52">
        <f>SUM(D91*0.9978)</f>
        <v>0</v>
      </c>
      <c r="I91" s="52">
        <f>SUM(H91*1.0294)</f>
        <v>0</v>
      </c>
    </row>
    <row r="92" spans="1:9" ht="36" hidden="1">
      <c r="A92" s="14" t="s">
        <v>51</v>
      </c>
      <c r="B92" s="15" t="s">
        <v>199</v>
      </c>
      <c r="C92" s="15" t="s">
        <v>52</v>
      </c>
      <c r="D92" s="52"/>
      <c r="E92" s="53"/>
      <c r="F92" s="53"/>
      <c r="G92" s="53"/>
      <c r="H92" s="52">
        <f>SUM(D92*0.9978)</f>
        <v>0</v>
      </c>
      <c r="I92" s="52">
        <f>SUM(H92*1.0294)</f>
        <v>0</v>
      </c>
    </row>
    <row r="93" spans="1:9" ht="24">
      <c r="A93" s="14" t="s">
        <v>27</v>
      </c>
      <c r="B93" s="15" t="s">
        <v>199</v>
      </c>
      <c r="C93" s="15" t="s">
        <v>42</v>
      </c>
      <c r="D93" s="52">
        <f aca="true" t="shared" si="43" ref="D93:I93">D95+D96</f>
        <v>85000</v>
      </c>
      <c r="E93" s="52">
        <f t="shared" si="43"/>
        <v>0</v>
      </c>
      <c r="F93" s="52">
        <f t="shared" si="43"/>
        <v>0</v>
      </c>
      <c r="G93" s="52">
        <f t="shared" si="43"/>
        <v>0</v>
      </c>
      <c r="H93" s="52">
        <f t="shared" si="43"/>
        <v>85000</v>
      </c>
      <c r="I93" s="52">
        <f t="shared" si="43"/>
        <v>85000</v>
      </c>
    </row>
    <row r="94" spans="1:9" ht="24">
      <c r="A94" s="14" t="s">
        <v>76</v>
      </c>
      <c r="B94" s="15" t="s">
        <v>199</v>
      </c>
      <c r="C94" s="15" t="s">
        <v>77</v>
      </c>
      <c r="D94" s="52">
        <f aca="true" t="shared" si="44" ref="D94:I94">D95</f>
        <v>60000</v>
      </c>
      <c r="E94" s="52">
        <f t="shared" si="44"/>
        <v>0</v>
      </c>
      <c r="F94" s="52">
        <f t="shared" si="44"/>
        <v>0</v>
      </c>
      <c r="G94" s="52">
        <f t="shared" si="44"/>
        <v>0</v>
      </c>
      <c r="H94" s="52">
        <f t="shared" si="44"/>
        <v>60000</v>
      </c>
      <c r="I94" s="52">
        <f t="shared" si="44"/>
        <v>60000</v>
      </c>
    </row>
    <row r="95" spans="1:9" ht="12.75">
      <c r="A95" s="17" t="s">
        <v>25</v>
      </c>
      <c r="B95" s="15" t="s">
        <v>199</v>
      </c>
      <c r="C95" s="15" t="s">
        <v>28</v>
      </c>
      <c r="D95" s="52">
        <v>60000</v>
      </c>
      <c r="E95" s="53"/>
      <c r="F95" s="53"/>
      <c r="G95" s="53"/>
      <c r="H95" s="52">
        <v>60000</v>
      </c>
      <c r="I95" s="52">
        <v>60000</v>
      </c>
    </row>
    <row r="96" spans="1:9" ht="24.75" customHeight="1">
      <c r="A96" s="14" t="s">
        <v>103</v>
      </c>
      <c r="B96" s="15" t="s">
        <v>199</v>
      </c>
      <c r="C96" s="15" t="s">
        <v>75</v>
      </c>
      <c r="D96" s="52">
        <f aca="true" t="shared" si="45" ref="D96:I96">D97</f>
        <v>25000</v>
      </c>
      <c r="E96" s="52">
        <f t="shared" si="45"/>
        <v>0</v>
      </c>
      <c r="F96" s="52">
        <f t="shared" si="45"/>
        <v>0</v>
      </c>
      <c r="G96" s="52">
        <f t="shared" si="45"/>
        <v>0</v>
      </c>
      <c r="H96" s="52">
        <f t="shared" si="45"/>
        <v>25000</v>
      </c>
      <c r="I96" s="52">
        <f t="shared" si="45"/>
        <v>25000</v>
      </c>
    </row>
    <row r="97" spans="1:9" ht="24" customHeight="1">
      <c r="A97" s="14" t="s">
        <v>51</v>
      </c>
      <c r="B97" s="15" t="s">
        <v>199</v>
      </c>
      <c r="C97" s="15" t="s">
        <v>52</v>
      </c>
      <c r="D97" s="52">
        <v>25000</v>
      </c>
      <c r="E97" s="53"/>
      <c r="F97" s="53"/>
      <c r="G97" s="53"/>
      <c r="H97" s="52">
        <v>25000</v>
      </c>
      <c r="I97" s="52">
        <v>25000</v>
      </c>
    </row>
    <row r="98" spans="1:9" ht="24">
      <c r="A98" s="12" t="s">
        <v>61</v>
      </c>
      <c r="B98" s="13" t="s">
        <v>200</v>
      </c>
      <c r="C98" s="13" t="s">
        <v>42</v>
      </c>
      <c r="D98" s="51">
        <f aca="true" t="shared" si="46" ref="D98:I98">D100</f>
        <v>75000</v>
      </c>
      <c r="E98" s="51">
        <f t="shared" si="46"/>
        <v>0</v>
      </c>
      <c r="F98" s="51">
        <f t="shared" si="46"/>
        <v>0</v>
      </c>
      <c r="G98" s="51">
        <f t="shared" si="46"/>
        <v>0</v>
      </c>
      <c r="H98" s="51">
        <f t="shared" si="46"/>
        <v>75000</v>
      </c>
      <c r="I98" s="51">
        <f t="shared" si="46"/>
        <v>75000</v>
      </c>
    </row>
    <row r="99" spans="1:9" ht="24">
      <c r="A99" s="14" t="s">
        <v>201</v>
      </c>
      <c r="B99" s="15" t="s">
        <v>202</v>
      </c>
      <c r="C99" s="15" t="s">
        <v>42</v>
      </c>
      <c r="D99" s="52">
        <f aca="true" t="shared" si="47" ref="D99:I99">D100</f>
        <v>75000</v>
      </c>
      <c r="E99" s="52">
        <f t="shared" si="47"/>
        <v>0</v>
      </c>
      <c r="F99" s="52">
        <f t="shared" si="47"/>
        <v>0</v>
      </c>
      <c r="G99" s="52">
        <f t="shared" si="47"/>
        <v>0</v>
      </c>
      <c r="H99" s="52">
        <f t="shared" si="47"/>
        <v>75000</v>
      </c>
      <c r="I99" s="52">
        <f t="shared" si="47"/>
        <v>75000</v>
      </c>
    </row>
    <row r="100" spans="1:9" ht="24">
      <c r="A100" s="14" t="s">
        <v>203</v>
      </c>
      <c r="B100" s="15" t="s">
        <v>204</v>
      </c>
      <c r="C100" s="15" t="s">
        <v>42</v>
      </c>
      <c r="D100" s="52">
        <f aca="true" t="shared" si="48" ref="D100:I100">D102</f>
        <v>75000</v>
      </c>
      <c r="E100" s="52">
        <f t="shared" si="48"/>
        <v>0</v>
      </c>
      <c r="F100" s="52">
        <f t="shared" si="48"/>
        <v>0</v>
      </c>
      <c r="G100" s="52">
        <f t="shared" si="48"/>
        <v>0</v>
      </c>
      <c r="H100" s="52">
        <f t="shared" si="48"/>
        <v>75000</v>
      </c>
      <c r="I100" s="52">
        <f t="shared" si="48"/>
        <v>75000</v>
      </c>
    </row>
    <row r="101" spans="1:9" ht="27.75" customHeight="1">
      <c r="A101" s="14" t="s">
        <v>103</v>
      </c>
      <c r="B101" s="15" t="s">
        <v>204</v>
      </c>
      <c r="C101" s="15" t="s">
        <v>75</v>
      </c>
      <c r="D101" s="52">
        <f aca="true" t="shared" si="49" ref="D101:I101">D102</f>
        <v>75000</v>
      </c>
      <c r="E101" s="52">
        <f t="shared" si="49"/>
        <v>0</v>
      </c>
      <c r="F101" s="52">
        <f t="shared" si="49"/>
        <v>0</v>
      </c>
      <c r="G101" s="52">
        <f t="shared" si="49"/>
        <v>0</v>
      </c>
      <c r="H101" s="52">
        <f t="shared" si="49"/>
        <v>75000</v>
      </c>
      <c r="I101" s="52">
        <f t="shared" si="49"/>
        <v>75000</v>
      </c>
    </row>
    <row r="102" spans="1:9" ht="36">
      <c r="A102" s="14" t="s">
        <v>51</v>
      </c>
      <c r="B102" s="15" t="s">
        <v>204</v>
      </c>
      <c r="C102" s="15" t="s">
        <v>52</v>
      </c>
      <c r="D102" s="52">
        <v>75000</v>
      </c>
      <c r="E102" s="53"/>
      <c r="F102" s="53"/>
      <c r="G102" s="53"/>
      <c r="H102" s="52">
        <v>75000</v>
      </c>
      <c r="I102" s="52">
        <v>75000</v>
      </c>
    </row>
    <row r="103" spans="1:9" ht="28.5" customHeight="1">
      <c r="A103" s="12" t="s">
        <v>29</v>
      </c>
      <c r="B103" s="13" t="s">
        <v>205</v>
      </c>
      <c r="C103" s="13" t="s">
        <v>42</v>
      </c>
      <c r="D103" s="51">
        <f aca="true" t="shared" si="50" ref="D103:I104">D104</f>
        <v>65000</v>
      </c>
      <c r="E103" s="51">
        <f t="shared" si="50"/>
        <v>0</v>
      </c>
      <c r="F103" s="51">
        <f t="shared" si="50"/>
        <v>0</v>
      </c>
      <c r="G103" s="51">
        <f t="shared" si="50"/>
        <v>0</v>
      </c>
      <c r="H103" s="51">
        <f t="shared" si="50"/>
        <v>65000</v>
      </c>
      <c r="I103" s="51">
        <f t="shared" si="50"/>
        <v>65000</v>
      </c>
    </row>
    <row r="104" spans="1:9" ht="24">
      <c r="A104" s="14" t="s">
        <v>206</v>
      </c>
      <c r="B104" s="15" t="s">
        <v>207</v>
      </c>
      <c r="C104" s="15" t="s">
        <v>42</v>
      </c>
      <c r="D104" s="52">
        <f t="shared" si="50"/>
        <v>65000</v>
      </c>
      <c r="E104" s="52">
        <f t="shared" si="50"/>
        <v>0</v>
      </c>
      <c r="F104" s="52">
        <f t="shared" si="50"/>
        <v>0</v>
      </c>
      <c r="G104" s="52">
        <f t="shared" si="50"/>
        <v>0</v>
      </c>
      <c r="H104" s="52">
        <f t="shared" si="50"/>
        <v>65000</v>
      </c>
      <c r="I104" s="52">
        <f t="shared" si="50"/>
        <v>65000</v>
      </c>
    </row>
    <row r="105" spans="1:9" ht="36">
      <c r="A105" s="14" t="s">
        <v>30</v>
      </c>
      <c r="B105" s="15" t="s">
        <v>208</v>
      </c>
      <c r="C105" s="15" t="s">
        <v>42</v>
      </c>
      <c r="D105" s="52">
        <f aca="true" t="shared" si="51" ref="D105:I105">D107+D109</f>
        <v>65000</v>
      </c>
      <c r="E105" s="52">
        <f t="shared" si="51"/>
        <v>0</v>
      </c>
      <c r="F105" s="52">
        <f t="shared" si="51"/>
        <v>0</v>
      </c>
      <c r="G105" s="52">
        <f t="shared" si="51"/>
        <v>0</v>
      </c>
      <c r="H105" s="52">
        <f t="shared" si="51"/>
        <v>65000</v>
      </c>
      <c r="I105" s="52">
        <f t="shared" si="51"/>
        <v>65000</v>
      </c>
    </row>
    <row r="106" spans="1:9" ht="18" customHeight="1">
      <c r="A106" s="14" t="s">
        <v>76</v>
      </c>
      <c r="B106" s="15" t="s">
        <v>208</v>
      </c>
      <c r="C106" s="15" t="s">
        <v>77</v>
      </c>
      <c r="D106" s="52">
        <f aca="true" t="shared" si="52" ref="D106:I106">D107</f>
        <v>30000</v>
      </c>
      <c r="E106" s="52">
        <f t="shared" si="52"/>
        <v>0</v>
      </c>
      <c r="F106" s="52">
        <f t="shared" si="52"/>
        <v>0</v>
      </c>
      <c r="G106" s="52">
        <f t="shared" si="52"/>
        <v>0</v>
      </c>
      <c r="H106" s="52">
        <f t="shared" si="52"/>
        <v>30000</v>
      </c>
      <c r="I106" s="52">
        <f t="shared" si="52"/>
        <v>30000</v>
      </c>
    </row>
    <row r="107" spans="1:9" ht="12.75">
      <c r="A107" s="21" t="s">
        <v>25</v>
      </c>
      <c r="B107" s="15" t="s">
        <v>208</v>
      </c>
      <c r="C107" s="15" t="s">
        <v>328</v>
      </c>
      <c r="D107" s="52">
        <v>30000</v>
      </c>
      <c r="E107" s="53"/>
      <c r="F107" s="53"/>
      <c r="G107" s="53"/>
      <c r="H107" s="52">
        <v>30000</v>
      </c>
      <c r="I107" s="52">
        <v>30000</v>
      </c>
    </row>
    <row r="108" spans="1:9" ht="24">
      <c r="A108" s="14" t="s">
        <v>103</v>
      </c>
      <c r="B108" s="15" t="s">
        <v>208</v>
      </c>
      <c r="C108" s="15" t="s">
        <v>75</v>
      </c>
      <c r="D108" s="52">
        <f aca="true" t="shared" si="53" ref="D108:I108">D109</f>
        <v>35000</v>
      </c>
      <c r="E108" s="52">
        <f t="shared" si="53"/>
        <v>0</v>
      </c>
      <c r="F108" s="52">
        <f t="shared" si="53"/>
        <v>0</v>
      </c>
      <c r="G108" s="52">
        <f t="shared" si="53"/>
        <v>0</v>
      </c>
      <c r="H108" s="52">
        <f t="shared" si="53"/>
        <v>35000</v>
      </c>
      <c r="I108" s="52">
        <f t="shared" si="53"/>
        <v>35000</v>
      </c>
    </row>
    <row r="109" spans="1:9" ht="36" customHeight="1">
      <c r="A109" s="14" t="s">
        <v>51</v>
      </c>
      <c r="B109" s="15" t="s">
        <v>208</v>
      </c>
      <c r="C109" s="15" t="s">
        <v>52</v>
      </c>
      <c r="D109" s="52">
        <v>35000</v>
      </c>
      <c r="E109" s="53"/>
      <c r="F109" s="53"/>
      <c r="G109" s="53"/>
      <c r="H109" s="52">
        <v>35000</v>
      </c>
      <c r="I109" s="52">
        <v>35000</v>
      </c>
    </row>
    <row r="110" spans="1:9" ht="36" hidden="1">
      <c r="A110" s="12" t="s">
        <v>9</v>
      </c>
      <c r="B110" s="15" t="s">
        <v>122</v>
      </c>
      <c r="C110" s="15" t="s">
        <v>42</v>
      </c>
      <c r="D110" s="52">
        <f>D114</f>
        <v>0</v>
      </c>
      <c r="E110" s="53"/>
      <c r="F110" s="53"/>
      <c r="G110" s="53"/>
      <c r="H110" s="52">
        <f>SUM(D110*0.9978)</f>
        <v>0</v>
      </c>
      <c r="I110" s="52">
        <f>SUM(H110*1.0294)</f>
        <v>0</v>
      </c>
    </row>
    <row r="111" spans="1:9" ht="24" hidden="1">
      <c r="A111" s="14" t="s">
        <v>123</v>
      </c>
      <c r="B111" s="15" t="s">
        <v>124</v>
      </c>
      <c r="C111" s="15" t="s">
        <v>42</v>
      </c>
      <c r="D111" s="52">
        <f>D112</f>
        <v>0</v>
      </c>
      <c r="E111" s="53"/>
      <c r="F111" s="53"/>
      <c r="G111" s="53"/>
      <c r="H111" s="52">
        <f>SUM(D111*0.9978)</f>
        <v>0</v>
      </c>
      <c r="I111" s="52">
        <f>SUM(H111*1.0294)</f>
        <v>0</v>
      </c>
    </row>
    <row r="112" spans="1:9" ht="24" hidden="1">
      <c r="A112" s="14" t="s">
        <v>56</v>
      </c>
      <c r="B112" s="15" t="s">
        <v>125</v>
      </c>
      <c r="C112" s="15" t="s">
        <v>42</v>
      </c>
      <c r="D112" s="52">
        <f>D113</f>
        <v>0</v>
      </c>
      <c r="E112" s="53"/>
      <c r="F112" s="53"/>
      <c r="G112" s="53"/>
      <c r="H112" s="52">
        <f>SUM(D112*0.9978)</f>
        <v>0</v>
      </c>
      <c r="I112" s="52">
        <f>SUM(H112*1.0294)</f>
        <v>0</v>
      </c>
    </row>
    <row r="113" spans="1:9" ht="12.75" hidden="1">
      <c r="A113" s="14" t="s">
        <v>80</v>
      </c>
      <c r="B113" s="15" t="s">
        <v>125</v>
      </c>
      <c r="C113" s="15" t="s">
        <v>68</v>
      </c>
      <c r="D113" s="52">
        <f>D114</f>
        <v>0</v>
      </c>
      <c r="E113" s="53"/>
      <c r="F113" s="53"/>
      <c r="G113" s="53"/>
      <c r="H113" s="52">
        <f>SUM(D113*0.9978)</f>
        <v>0</v>
      </c>
      <c r="I113" s="52">
        <f>SUM(H113*1.0294)</f>
        <v>0</v>
      </c>
    </row>
    <row r="114" spans="1:9" ht="43.5" customHeight="1" hidden="1">
      <c r="A114" s="14" t="s">
        <v>10</v>
      </c>
      <c r="B114" s="15" t="s">
        <v>125</v>
      </c>
      <c r="C114" s="15" t="s">
        <v>4</v>
      </c>
      <c r="D114" s="52"/>
      <c r="E114" s="53"/>
      <c r="F114" s="53"/>
      <c r="G114" s="53"/>
      <c r="H114" s="52">
        <f>SUM(D114*0.9978)</f>
        <v>0</v>
      </c>
      <c r="I114" s="52">
        <f>SUM(H114*1.0294)</f>
        <v>0</v>
      </c>
    </row>
    <row r="115" spans="1:9" ht="36">
      <c r="A115" s="12" t="s">
        <v>24</v>
      </c>
      <c r="B115" s="13" t="s">
        <v>190</v>
      </c>
      <c r="C115" s="13" t="s">
        <v>42</v>
      </c>
      <c r="D115" s="51">
        <f aca="true" t="shared" si="54" ref="D115:I115">D119</f>
        <v>600000</v>
      </c>
      <c r="E115" s="51">
        <f t="shared" si="54"/>
        <v>0</v>
      </c>
      <c r="F115" s="51">
        <f t="shared" si="54"/>
        <v>0</v>
      </c>
      <c r="G115" s="51">
        <f t="shared" si="54"/>
        <v>0</v>
      </c>
      <c r="H115" s="51">
        <f t="shared" si="54"/>
        <v>624000</v>
      </c>
      <c r="I115" s="51">
        <f t="shared" si="54"/>
        <v>648960</v>
      </c>
    </row>
    <row r="116" spans="1:9" ht="39.75" customHeight="1">
      <c r="A116" s="14" t="s">
        <v>191</v>
      </c>
      <c r="B116" s="15" t="s">
        <v>192</v>
      </c>
      <c r="C116" s="15" t="s">
        <v>42</v>
      </c>
      <c r="D116" s="52">
        <f aca="true" t="shared" si="55" ref="D116:I116">D117</f>
        <v>600000</v>
      </c>
      <c r="E116" s="52">
        <f t="shared" si="55"/>
        <v>0</v>
      </c>
      <c r="F116" s="52">
        <f t="shared" si="55"/>
        <v>0</v>
      </c>
      <c r="G116" s="52">
        <f t="shared" si="55"/>
        <v>0</v>
      </c>
      <c r="H116" s="52">
        <f t="shared" si="55"/>
        <v>624000</v>
      </c>
      <c r="I116" s="52">
        <f t="shared" si="55"/>
        <v>648960</v>
      </c>
    </row>
    <row r="117" spans="1:9" ht="12.75">
      <c r="A117" s="14" t="s">
        <v>60</v>
      </c>
      <c r="B117" s="15" t="s">
        <v>193</v>
      </c>
      <c r="C117" s="15" t="s">
        <v>42</v>
      </c>
      <c r="D117" s="52">
        <f aca="true" t="shared" si="56" ref="D117:I117">D119</f>
        <v>600000</v>
      </c>
      <c r="E117" s="52">
        <f t="shared" si="56"/>
        <v>0</v>
      </c>
      <c r="F117" s="52">
        <f t="shared" si="56"/>
        <v>0</v>
      </c>
      <c r="G117" s="52">
        <f t="shared" si="56"/>
        <v>0</v>
      </c>
      <c r="H117" s="52">
        <f t="shared" si="56"/>
        <v>624000</v>
      </c>
      <c r="I117" s="52">
        <f t="shared" si="56"/>
        <v>648960</v>
      </c>
    </row>
    <row r="118" spans="1:9" ht="18.75" customHeight="1">
      <c r="A118" s="14" t="s">
        <v>76</v>
      </c>
      <c r="B118" s="15" t="s">
        <v>193</v>
      </c>
      <c r="C118" s="15" t="s">
        <v>77</v>
      </c>
      <c r="D118" s="52">
        <f aca="true" t="shared" si="57" ref="D118:I118">D119</f>
        <v>600000</v>
      </c>
      <c r="E118" s="52">
        <f t="shared" si="57"/>
        <v>0</v>
      </c>
      <c r="F118" s="52">
        <f t="shared" si="57"/>
        <v>0</v>
      </c>
      <c r="G118" s="52">
        <f t="shared" si="57"/>
        <v>0</v>
      </c>
      <c r="H118" s="52">
        <f t="shared" si="57"/>
        <v>624000</v>
      </c>
      <c r="I118" s="52">
        <f t="shared" si="57"/>
        <v>648960</v>
      </c>
    </row>
    <row r="119" spans="1:9" ht="24">
      <c r="A119" s="14" t="s">
        <v>85</v>
      </c>
      <c r="B119" s="15" t="s">
        <v>193</v>
      </c>
      <c r="C119" s="15" t="s">
        <v>84</v>
      </c>
      <c r="D119" s="52">
        <v>600000</v>
      </c>
      <c r="E119" s="53"/>
      <c r="F119" s="53"/>
      <c r="G119" s="53"/>
      <c r="H119" s="52">
        <v>624000</v>
      </c>
      <c r="I119" s="52">
        <v>648960</v>
      </c>
    </row>
    <row r="120" spans="1:9" ht="36">
      <c r="A120" s="12" t="s">
        <v>318</v>
      </c>
      <c r="B120" s="13" t="s">
        <v>179</v>
      </c>
      <c r="C120" s="13" t="s">
        <v>42</v>
      </c>
      <c r="D120" s="51">
        <f aca="true" t="shared" si="58" ref="D120:I120">D121</f>
        <v>791367.5</v>
      </c>
      <c r="E120" s="51">
        <f t="shared" si="58"/>
        <v>0</v>
      </c>
      <c r="F120" s="51">
        <f t="shared" si="58"/>
        <v>0</v>
      </c>
      <c r="G120" s="51">
        <f t="shared" si="58"/>
        <v>0</v>
      </c>
      <c r="H120" s="51">
        <f t="shared" si="58"/>
        <v>2179679.97</v>
      </c>
      <c r="I120" s="51">
        <f t="shared" si="58"/>
        <v>2179679.97</v>
      </c>
    </row>
    <row r="121" spans="1:9" ht="29.25" customHeight="1">
      <c r="A121" s="14" t="s">
        <v>180</v>
      </c>
      <c r="B121" s="15" t="s">
        <v>181</v>
      </c>
      <c r="C121" s="15" t="s">
        <v>42</v>
      </c>
      <c r="D121" s="52">
        <f aca="true" t="shared" si="59" ref="D121:I121">D122+D127</f>
        <v>791367.5</v>
      </c>
      <c r="E121" s="52">
        <f t="shared" si="59"/>
        <v>0</v>
      </c>
      <c r="F121" s="52">
        <f t="shared" si="59"/>
        <v>0</v>
      </c>
      <c r="G121" s="52">
        <f t="shared" si="59"/>
        <v>0</v>
      </c>
      <c r="H121" s="52">
        <f t="shared" si="59"/>
        <v>2179679.97</v>
      </c>
      <c r="I121" s="52">
        <f t="shared" si="59"/>
        <v>2179679.97</v>
      </c>
    </row>
    <row r="122" spans="1:9" ht="24">
      <c r="A122" s="14" t="s">
        <v>89</v>
      </c>
      <c r="B122" s="15" t="s">
        <v>182</v>
      </c>
      <c r="C122" s="15" t="s">
        <v>42</v>
      </c>
      <c r="D122" s="52">
        <f aca="true" t="shared" si="60" ref="D122:I122">D123+D125</f>
        <v>791367.5</v>
      </c>
      <c r="E122" s="52">
        <f t="shared" si="60"/>
        <v>0</v>
      </c>
      <c r="F122" s="52">
        <f t="shared" si="60"/>
        <v>0</v>
      </c>
      <c r="G122" s="52">
        <f t="shared" si="60"/>
        <v>0</v>
      </c>
      <c r="H122" s="52">
        <f t="shared" si="60"/>
        <v>2179679.97</v>
      </c>
      <c r="I122" s="52">
        <f t="shared" si="60"/>
        <v>2179679.97</v>
      </c>
    </row>
    <row r="123" spans="1:9" ht="24">
      <c r="A123" s="14" t="s">
        <v>103</v>
      </c>
      <c r="B123" s="15" t="s">
        <v>182</v>
      </c>
      <c r="C123" s="15" t="s">
        <v>75</v>
      </c>
      <c r="D123" s="52">
        <f aca="true" t="shared" si="61" ref="D123:I123">D124</f>
        <v>791367.5</v>
      </c>
      <c r="E123" s="52">
        <f t="shared" si="61"/>
        <v>0</v>
      </c>
      <c r="F123" s="52">
        <f t="shared" si="61"/>
        <v>0</v>
      </c>
      <c r="G123" s="52">
        <f t="shared" si="61"/>
        <v>0</v>
      </c>
      <c r="H123" s="52">
        <f t="shared" si="61"/>
        <v>2179679.97</v>
      </c>
      <c r="I123" s="52">
        <f t="shared" si="61"/>
        <v>2179679.97</v>
      </c>
    </row>
    <row r="124" spans="1:9" ht="36">
      <c r="A124" s="14" t="s">
        <v>51</v>
      </c>
      <c r="B124" s="15" t="s">
        <v>182</v>
      </c>
      <c r="C124" s="15" t="s">
        <v>52</v>
      </c>
      <c r="D124" s="52">
        <f>563147+228220.5</f>
        <v>791367.5</v>
      </c>
      <c r="E124" s="53"/>
      <c r="F124" s="53"/>
      <c r="G124" s="53"/>
      <c r="H124" s="52">
        <v>2179679.97</v>
      </c>
      <c r="I124" s="52">
        <v>2179679.97</v>
      </c>
    </row>
    <row r="125" spans="1:9" ht="12.75" hidden="1">
      <c r="A125" s="18" t="s">
        <v>45</v>
      </c>
      <c r="B125" s="15" t="s">
        <v>182</v>
      </c>
      <c r="C125" s="15" t="s">
        <v>83</v>
      </c>
      <c r="D125" s="52">
        <f>D126</f>
        <v>0</v>
      </c>
      <c r="E125" s="53"/>
      <c r="F125" s="53"/>
      <c r="G125" s="53"/>
      <c r="H125" s="52">
        <f>SUM(D125*0.9978)</f>
        <v>0</v>
      </c>
      <c r="I125" s="52">
        <f>SUM(H125*1.0294)</f>
        <v>0</v>
      </c>
    </row>
    <row r="126" spans="1:9" ht="12.75" hidden="1">
      <c r="A126" s="19" t="s">
        <v>48</v>
      </c>
      <c r="B126" s="15" t="s">
        <v>182</v>
      </c>
      <c r="C126" s="15" t="s">
        <v>8</v>
      </c>
      <c r="D126" s="52"/>
      <c r="E126" s="53"/>
      <c r="F126" s="53"/>
      <c r="G126" s="53"/>
      <c r="H126" s="52">
        <f>SUM(D126*0.9978)</f>
        <v>0</v>
      </c>
      <c r="I126" s="52">
        <f>SUM(H126*1.0294)</f>
        <v>0</v>
      </c>
    </row>
    <row r="127" spans="1:9" ht="24" hidden="1">
      <c r="A127" s="14" t="s">
        <v>250</v>
      </c>
      <c r="B127" s="15" t="s">
        <v>249</v>
      </c>
      <c r="C127" s="15" t="s">
        <v>42</v>
      </c>
      <c r="D127" s="52">
        <f>D128</f>
        <v>0</v>
      </c>
      <c r="E127" s="53"/>
      <c r="F127" s="53"/>
      <c r="G127" s="53"/>
      <c r="H127" s="52">
        <f>SUM(D127*0.9978)</f>
        <v>0</v>
      </c>
      <c r="I127" s="52">
        <f>SUM(H127*1.0294)</f>
        <v>0</v>
      </c>
    </row>
    <row r="128" spans="1:9" ht="12.75" hidden="1">
      <c r="A128" s="18" t="s">
        <v>45</v>
      </c>
      <c r="B128" s="15" t="s">
        <v>249</v>
      </c>
      <c r="C128" s="15" t="s">
        <v>83</v>
      </c>
      <c r="D128" s="52">
        <f>D129</f>
        <v>0</v>
      </c>
      <c r="E128" s="53"/>
      <c r="F128" s="53"/>
      <c r="G128" s="53"/>
      <c r="H128" s="52">
        <f>SUM(D128*0.9978)</f>
        <v>0</v>
      </c>
      <c r="I128" s="52">
        <f>SUM(H128*1.0294)</f>
        <v>0</v>
      </c>
    </row>
    <row r="129" spans="1:9" ht="12.75" hidden="1">
      <c r="A129" s="19" t="s">
        <v>48</v>
      </c>
      <c r="B129" s="15" t="s">
        <v>249</v>
      </c>
      <c r="C129" s="15" t="s">
        <v>8</v>
      </c>
      <c r="D129" s="52"/>
      <c r="E129" s="53"/>
      <c r="F129" s="53"/>
      <c r="G129" s="53"/>
      <c r="H129" s="52">
        <f>SUM(D129*0.9978)</f>
        <v>0</v>
      </c>
      <c r="I129" s="52">
        <f>SUM(H129*1.0294)</f>
        <v>0</v>
      </c>
    </row>
    <row r="130" spans="1:9" ht="35.25" customHeight="1">
      <c r="A130" s="12" t="s">
        <v>319</v>
      </c>
      <c r="B130" s="13" t="s">
        <v>131</v>
      </c>
      <c r="C130" s="13" t="s">
        <v>42</v>
      </c>
      <c r="D130" s="51">
        <f aca="true" t="shared" si="62" ref="D130:I130">D131+D136</f>
        <v>14886988.57</v>
      </c>
      <c r="E130" s="51">
        <f t="shared" si="62"/>
        <v>4707262.01026403</v>
      </c>
      <c r="F130" s="51">
        <f t="shared" si="62"/>
        <v>4750696.84</v>
      </c>
      <c r="G130" s="51">
        <f t="shared" si="62"/>
        <v>0</v>
      </c>
      <c r="H130" s="51">
        <f t="shared" si="62"/>
        <v>14020570.01</v>
      </c>
      <c r="I130" s="51">
        <f t="shared" si="62"/>
        <v>14020570.01</v>
      </c>
    </row>
    <row r="131" spans="1:9" ht="24">
      <c r="A131" s="12" t="s">
        <v>13</v>
      </c>
      <c r="B131" s="13" t="s">
        <v>132</v>
      </c>
      <c r="C131" s="13" t="s">
        <v>42</v>
      </c>
      <c r="D131" s="51">
        <f aca="true" t="shared" si="63" ref="D131:I132">D132</f>
        <v>4824570.01</v>
      </c>
      <c r="E131" s="51">
        <f t="shared" si="63"/>
        <v>0</v>
      </c>
      <c r="F131" s="51">
        <f t="shared" si="63"/>
        <v>0</v>
      </c>
      <c r="G131" s="51">
        <f t="shared" si="63"/>
        <v>0</v>
      </c>
      <c r="H131" s="51">
        <f t="shared" si="63"/>
        <v>4824570.01</v>
      </c>
      <c r="I131" s="51">
        <f t="shared" si="63"/>
        <v>4824570.01</v>
      </c>
    </row>
    <row r="132" spans="1:9" ht="24">
      <c r="A132" s="14" t="s">
        <v>133</v>
      </c>
      <c r="B132" s="15" t="s">
        <v>134</v>
      </c>
      <c r="C132" s="15" t="s">
        <v>42</v>
      </c>
      <c r="D132" s="52">
        <f t="shared" si="63"/>
        <v>4824570.01</v>
      </c>
      <c r="E132" s="52">
        <f t="shared" si="63"/>
        <v>0</v>
      </c>
      <c r="F132" s="52">
        <f t="shared" si="63"/>
        <v>0</v>
      </c>
      <c r="G132" s="52">
        <f t="shared" si="63"/>
        <v>0</v>
      </c>
      <c r="H132" s="52">
        <f t="shared" si="63"/>
        <v>4824570.01</v>
      </c>
      <c r="I132" s="52">
        <f t="shared" si="63"/>
        <v>4824570.01</v>
      </c>
    </row>
    <row r="133" spans="1:9" ht="12.75">
      <c r="A133" s="14" t="s">
        <v>57</v>
      </c>
      <c r="B133" s="15" t="s">
        <v>135</v>
      </c>
      <c r="C133" s="15" t="s">
        <v>42</v>
      </c>
      <c r="D133" s="52">
        <f aca="true" t="shared" si="64" ref="D133:I133">D135</f>
        <v>4824570.01</v>
      </c>
      <c r="E133" s="52">
        <f t="shared" si="64"/>
        <v>0</v>
      </c>
      <c r="F133" s="52">
        <f t="shared" si="64"/>
        <v>0</v>
      </c>
      <c r="G133" s="52">
        <f t="shared" si="64"/>
        <v>0</v>
      </c>
      <c r="H133" s="52">
        <f t="shared" si="64"/>
        <v>4824570.01</v>
      </c>
      <c r="I133" s="52">
        <f t="shared" si="64"/>
        <v>4824570.01</v>
      </c>
    </row>
    <row r="134" spans="1:9" ht="24">
      <c r="A134" s="14" t="s">
        <v>103</v>
      </c>
      <c r="B134" s="15" t="s">
        <v>135</v>
      </c>
      <c r="C134" s="15" t="s">
        <v>75</v>
      </c>
      <c r="D134" s="52">
        <f aca="true" t="shared" si="65" ref="D134:I134">D135</f>
        <v>4824570.01</v>
      </c>
      <c r="E134" s="52">
        <f t="shared" si="65"/>
        <v>0</v>
      </c>
      <c r="F134" s="52">
        <f t="shared" si="65"/>
        <v>0</v>
      </c>
      <c r="G134" s="52">
        <f t="shared" si="65"/>
        <v>0</v>
      </c>
      <c r="H134" s="52">
        <f t="shared" si="65"/>
        <v>4824570.01</v>
      </c>
      <c r="I134" s="52">
        <f t="shared" si="65"/>
        <v>4824570.01</v>
      </c>
    </row>
    <row r="135" spans="1:9" ht="36">
      <c r="A135" s="14" t="s">
        <v>51</v>
      </c>
      <c r="B135" s="15" t="s">
        <v>135</v>
      </c>
      <c r="C135" s="15" t="s">
        <v>52</v>
      </c>
      <c r="D135" s="52">
        <v>4824570.01</v>
      </c>
      <c r="E135" s="53"/>
      <c r="F135" s="53"/>
      <c r="G135" s="53"/>
      <c r="H135" s="52">
        <f>D135</f>
        <v>4824570.01</v>
      </c>
      <c r="I135" s="52">
        <f>H135</f>
        <v>4824570.01</v>
      </c>
    </row>
    <row r="136" spans="1:9" ht="24">
      <c r="A136" s="12" t="s">
        <v>14</v>
      </c>
      <c r="B136" s="13" t="s">
        <v>136</v>
      </c>
      <c r="C136" s="13" t="s">
        <v>42</v>
      </c>
      <c r="D136" s="51">
        <f aca="true" t="shared" si="66" ref="D136:I136">D137+D141</f>
        <v>10062418.56</v>
      </c>
      <c r="E136" s="51">
        <f t="shared" si="66"/>
        <v>4707262.01026403</v>
      </c>
      <c r="F136" s="51">
        <f t="shared" si="66"/>
        <v>4750696.84</v>
      </c>
      <c r="G136" s="51">
        <f t="shared" si="66"/>
        <v>0</v>
      </c>
      <c r="H136" s="51">
        <f t="shared" si="66"/>
        <v>9196000</v>
      </c>
      <c r="I136" s="51">
        <f t="shared" si="66"/>
        <v>9196000</v>
      </c>
    </row>
    <row r="137" spans="1:9" ht="24">
      <c r="A137" s="14" t="s">
        <v>137</v>
      </c>
      <c r="B137" s="15" t="s">
        <v>138</v>
      </c>
      <c r="C137" s="15" t="s">
        <v>42</v>
      </c>
      <c r="D137" s="52">
        <f aca="true" t="shared" si="67" ref="D137:I137">D138</f>
        <v>4969591.82</v>
      </c>
      <c r="E137" s="52">
        <f t="shared" si="67"/>
        <v>0</v>
      </c>
      <c r="F137" s="52">
        <f t="shared" si="67"/>
        <v>0</v>
      </c>
      <c r="G137" s="52">
        <f t="shared" si="67"/>
        <v>0</v>
      </c>
      <c r="H137" s="52">
        <f t="shared" si="67"/>
        <v>4982000</v>
      </c>
      <c r="I137" s="52">
        <f t="shared" si="67"/>
        <v>4982000</v>
      </c>
    </row>
    <row r="138" spans="1:9" ht="12.75">
      <c r="A138" s="14" t="s">
        <v>57</v>
      </c>
      <c r="B138" s="15" t="s">
        <v>139</v>
      </c>
      <c r="C138" s="15" t="s">
        <v>42</v>
      </c>
      <c r="D138" s="52">
        <f aca="true" t="shared" si="68" ref="D138:I138">D140</f>
        <v>4969591.82</v>
      </c>
      <c r="E138" s="52">
        <f t="shared" si="68"/>
        <v>0</v>
      </c>
      <c r="F138" s="52">
        <f t="shared" si="68"/>
        <v>0</v>
      </c>
      <c r="G138" s="52">
        <f t="shared" si="68"/>
        <v>0</v>
      </c>
      <c r="H138" s="52">
        <f t="shared" si="68"/>
        <v>4982000</v>
      </c>
      <c r="I138" s="52">
        <f t="shared" si="68"/>
        <v>4982000</v>
      </c>
    </row>
    <row r="139" spans="1:9" ht="30" customHeight="1">
      <c r="A139" s="14" t="s">
        <v>103</v>
      </c>
      <c r="B139" s="15" t="s">
        <v>139</v>
      </c>
      <c r="C139" s="15" t="s">
        <v>75</v>
      </c>
      <c r="D139" s="52">
        <f aca="true" t="shared" si="69" ref="D139:I139">D140</f>
        <v>4969591.82</v>
      </c>
      <c r="E139" s="52">
        <f t="shared" si="69"/>
        <v>0</v>
      </c>
      <c r="F139" s="52">
        <f t="shared" si="69"/>
        <v>0</v>
      </c>
      <c r="G139" s="52">
        <f t="shared" si="69"/>
        <v>0</v>
      </c>
      <c r="H139" s="52">
        <f t="shared" si="69"/>
        <v>4982000</v>
      </c>
      <c r="I139" s="52">
        <f t="shared" si="69"/>
        <v>4982000</v>
      </c>
    </row>
    <row r="140" spans="1:9" ht="36">
      <c r="A140" s="14" t="s">
        <v>51</v>
      </c>
      <c r="B140" s="15" t="s">
        <v>139</v>
      </c>
      <c r="C140" s="15" t="s">
        <v>52</v>
      </c>
      <c r="D140" s="52">
        <f>4982000-12408.18</f>
        <v>4969591.82</v>
      </c>
      <c r="E140" s="53"/>
      <c r="F140" s="53"/>
      <c r="G140" s="53"/>
      <c r="H140" s="52">
        <v>4982000</v>
      </c>
      <c r="I140" s="52">
        <v>4982000</v>
      </c>
    </row>
    <row r="141" spans="1:9" s="2" customFormat="1" ht="24">
      <c r="A141" s="14" t="s">
        <v>140</v>
      </c>
      <c r="B141" s="15" t="s">
        <v>141</v>
      </c>
      <c r="C141" s="15" t="s">
        <v>42</v>
      </c>
      <c r="D141" s="52">
        <f aca="true" t="shared" si="70" ref="D141:I141">D144+D145</f>
        <v>5092826.74</v>
      </c>
      <c r="E141" s="52">
        <f t="shared" si="70"/>
        <v>4707262.01026403</v>
      </c>
      <c r="F141" s="52">
        <f t="shared" si="70"/>
        <v>4750696.84</v>
      </c>
      <c r="G141" s="52">
        <f t="shared" si="70"/>
        <v>0</v>
      </c>
      <c r="H141" s="52">
        <f t="shared" si="70"/>
        <v>4214000</v>
      </c>
      <c r="I141" s="52">
        <f t="shared" si="70"/>
        <v>4214000</v>
      </c>
    </row>
    <row r="142" spans="1:9" s="2" customFormat="1" ht="12.75">
      <c r="A142" s="14" t="s">
        <v>57</v>
      </c>
      <c r="B142" s="15" t="s">
        <v>142</v>
      </c>
      <c r="C142" s="15" t="s">
        <v>42</v>
      </c>
      <c r="D142" s="52">
        <f aca="true" t="shared" si="71" ref="D142:I142">D143+D145</f>
        <v>5092826.74</v>
      </c>
      <c r="E142" s="52">
        <f t="shared" si="71"/>
        <v>4707262.01026403</v>
      </c>
      <c r="F142" s="52">
        <f t="shared" si="71"/>
        <v>4750696.84</v>
      </c>
      <c r="G142" s="52">
        <f t="shared" si="71"/>
        <v>0</v>
      </c>
      <c r="H142" s="52">
        <f t="shared" si="71"/>
        <v>4214000</v>
      </c>
      <c r="I142" s="52">
        <f t="shared" si="71"/>
        <v>4214000</v>
      </c>
    </row>
    <row r="143" spans="1:9" s="2" customFormat="1" ht="24">
      <c r="A143" s="14" t="s">
        <v>103</v>
      </c>
      <c r="B143" s="15" t="s">
        <v>142</v>
      </c>
      <c r="C143" s="15" t="s">
        <v>75</v>
      </c>
      <c r="D143" s="52">
        <f aca="true" t="shared" si="72" ref="D143:I143">D144</f>
        <v>2335139.09</v>
      </c>
      <c r="E143" s="52">
        <f t="shared" si="72"/>
        <v>1426262.01026403</v>
      </c>
      <c r="F143" s="52">
        <f t="shared" si="72"/>
        <v>1469696.84</v>
      </c>
      <c r="G143" s="52">
        <f t="shared" si="72"/>
        <v>0</v>
      </c>
      <c r="H143" s="52">
        <f t="shared" si="72"/>
        <v>1933000</v>
      </c>
      <c r="I143" s="52">
        <f t="shared" si="72"/>
        <v>1933000</v>
      </c>
    </row>
    <row r="144" spans="1:9" s="2" customFormat="1" ht="36">
      <c r="A144" s="14" t="s">
        <v>51</v>
      </c>
      <c r="B144" s="15" t="s">
        <v>142</v>
      </c>
      <c r="C144" s="15" t="s">
        <v>52</v>
      </c>
      <c r="D144" s="52">
        <f>1933000-23393.69-74467.22+500000</f>
        <v>2335139.09</v>
      </c>
      <c r="E144" s="53">
        <v>1426262.01026403</v>
      </c>
      <c r="F144" s="53">
        <v>1469696.84</v>
      </c>
      <c r="G144" s="53"/>
      <c r="H144" s="52">
        <v>1933000</v>
      </c>
      <c r="I144" s="52">
        <v>1933000</v>
      </c>
    </row>
    <row r="145" spans="1:9" s="3" customFormat="1" ht="12.75">
      <c r="A145" s="14" t="s">
        <v>80</v>
      </c>
      <c r="B145" s="15" t="s">
        <v>142</v>
      </c>
      <c r="C145" s="15" t="s">
        <v>68</v>
      </c>
      <c r="D145" s="52">
        <f aca="true" t="shared" si="73" ref="D145:I145">D147+D146</f>
        <v>2757687.65</v>
      </c>
      <c r="E145" s="52">
        <f t="shared" si="73"/>
        <v>3281000</v>
      </c>
      <c r="F145" s="52">
        <f t="shared" si="73"/>
        <v>3281000</v>
      </c>
      <c r="G145" s="52">
        <f t="shared" si="73"/>
        <v>0</v>
      </c>
      <c r="H145" s="52">
        <f t="shared" si="73"/>
        <v>2281000</v>
      </c>
      <c r="I145" s="52">
        <f t="shared" si="73"/>
        <v>2281000</v>
      </c>
    </row>
    <row r="146" spans="1:9" s="3" customFormat="1" ht="12.75">
      <c r="A146" s="14" t="s">
        <v>245</v>
      </c>
      <c r="B146" s="15" t="s">
        <v>142</v>
      </c>
      <c r="C146" s="15" t="s">
        <v>246</v>
      </c>
      <c r="D146" s="52">
        <f>100000+250000+19675+207012.65</f>
        <v>576687.65</v>
      </c>
      <c r="E146" s="53">
        <v>2106000</v>
      </c>
      <c r="F146" s="53">
        <v>2106000</v>
      </c>
      <c r="G146" s="53"/>
      <c r="H146" s="52">
        <v>100000</v>
      </c>
      <c r="I146" s="52">
        <v>100000</v>
      </c>
    </row>
    <row r="147" spans="1:9" s="3" customFormat="1" ht="12.75">
      <c r="A147" s="14" t="s">
        <v>87</v>
      </c>
      <c r="B147" s="15" t="s">
        <v>142</v>
      </c>
      <c r="C147" s="15" t="s">
        <v>88</v>
      </c>
      <c r="D147" s="52">
        <v>2181000</v>
      </c>
      <c r="E147" s="53">
        <v>1175000</v>
      </c>
      <c r="F147" s="53">
        <v>1175000</v>
      </c>
      <c r="G147" s="53"/>
      <c r="H147" s="52">
        <v>2181000</v>
      </c>
      <c r="I147" s="52">
        <v>2181000</v>
      </c>
    </row>
    <row r="148" spans="1:9" ht="36">
      <c r="A148" s="12" t="s">
        <v>320</v>
      </c>
      <c r="B148" s="13" t="s">
        <v>143</v>
      </c>
      <c r="C148" s="13" t="s">
        <v>42</v>
      </c>
      <c r="D148" s="51">
        <f aca="true" t="shared" si="74" ref="D148:I148">D149+D154</f>
        <v>10901173.259999998</v>
      </c>
      <c r="E148" s="51">
        <f t="shared" si="74"/>
        <v>0</v>
      </c>
      <c r="F148" s="51">
        <f t="shared" si="74"/>
        <v>0</v>
      </c>
      <c r="G148" s="51">
        <f t="shared" si="74"/>
        <v>0</v>
      </c>
      <c r="H148" s="51">
        <f t="shared" si="74"/>
        <v>7709200</v>
      </c>
      <c r="I148" s="51">
        <f t="shared" si="74"/>
        <v>7709200</v>
      </c>
    </row>
    <row r="149" spans="1:9" ht="24" hidden="1">
      <c r="A149" s="12" t="s">
        <v>15</v>
      </c>
      <c r="B149" s="15" t="s">
        <v>144</v>
      </c>
      <c r="C149" s="15" t="s">
        <v>42</v>
      </c>
      <c r="D149" s="52">
        <f>D151</f>
        <v>0</v>
      </c>
      <c r="E149" s="53"/>
      <c r="F149" s="53"/>
      <c r="G149" s="53"/>
      <c r="H149" s="52">
        <f>SUM(D149*0.9978)</f>
        <v>0</v>
      </c>
      <c r="I149" s="52">
        <f>SUM(H149*1.0294)</f>
        <v>0</v>
      </c>
    </row>
    <row r="150" spans="1:9" ht="12.75" hidden="1">
      <c r="A150" s="14" t="s">
        <v>145</v>
      </c>
      <c r="B150" s="15" t="s">
        <v>146</v>
      </c>
      <c r="C150" s="15" t="s">
        <v>42</v>
      </c>
      <c r="D150" s="52">
        <f>D151</f>
        <v>0</v>
      </c>
      <c r="E150" s="53"/>
      <c r="F150" s="53"/>
      <c r="G150" s="53"/>
      <c r="H150" s="52">
        <f>SUM(D150*0.9978)</f>
        <v>0</v>
      </c>
      <c r="I150" s="52">
        <f>SUM(H150*1.0294)</f>
        <v>0</v>
      </c>
    </row>
    <row r="151" spans="1:9" ht="12.75" hidden="1">
      <c r="A151" s="14" t="s">
        <v>16</v>
      </c>
      <c r="B151" s="15" t="s">
        <v>147</v>
      </c>
      <c r="C151" s="15" t="s">
        <v>42</v>
      </c>
      <c r="D151" s="52">
        <f>D153</f>
        <v>0</v>
      </c>
      <c r="E151" s="53"/>
      <c r="F151" s="53"/>
      <c r="G151" s="53"/>
      <c r="H151" s="52">
        <f>SUM(D151*0.9978)</f>
        <v>0</v>
      </c>
      <c r="I151" s="52">
        <f>SUM(H151*1.0294)</f>
        <v>0</v>
      </c>
    </row>
    <row r="152" spans="1:9" ht="36" hidden="1">
      <c r="A152" s="14" t="s">
        <v>81</v>
      </c>
      <c r="B152" s="15" t="s">
        <v>147</v>
      </c>
      <c r="C152" s="15" t="s">
        <v>82</v>
      </c>
      <c r="D152" s="52">
        <f>D153</f>
        <v>0</v>
      </c>
      <c r="E152" s="53"/>
      <c r="F152" s="53"/>
      <c r="G152" s="53"/>
      <c r="H152" s="52">
        <f>SUM(D152*0.9978)</f>
        <v>0</v>
      </c>
      <c r="I152" s="52">
        <f>SUM(H152*1.0294)</f>
        <v>0</v>
      </c>
    </row>
    <row r="153" spans="1:9" ht="12.75" hidden="1">
      <c r="A153" s="14" t="s">
        <v>47</v>
      </c>
      <c r="B153" s="15" t="s">
        <v>147</v>
      </c>
      <c r="C153" s="15" t="s">
        <v>66</v>
      </c>
      <c r="D153" s="52"/>
      <c r="E153" s="53"/>
      <c r="F153" s="53"/>
      <c r="G153" s="53"/>
      <c r="H153" s="52">
        <f>SUM(D153*0.9978)</f>
        <v>0</v>
      </c>
      <c r="I153" s="52">
        <f>SUM(H153*1.0294)</f>
        <v>0</v>
      </c>
    </row>
    <row r="154" spans="1:9" ht="24">
      <c r="A154" s="12" t="s">
        <v>17</v>
      </c>
      <c r="B154" s="15" t="s">
        <v>148</v>
      </c>
      <c r="C154" s="15" t="s">
        <v>42</v>
      </c>
      <c r="D154" s="52">
        <f aca="true" t="shared" si="75" ref="D154:I154">D156+D159+D161</f>
        <v>10901173.259999998</v>
      </c>
      <c r="E154" s="52">
        <f t="shared" si="75"/>
        <v>0</v>
      </c>
      <c r="F154" s="52">
        <f t="shared" si="75"/>
        <v>0</v>
      </c>
      <c r="G154" s="52">
        <f t="shared" si="75"/>
        <v>0</v>
      </c>
      <c r="H154" s="52">
        <f t="shared" si="75"/>
        <v>7709200</v>
      </c>
      <c r="I154" s="52">
        <f t="shared" si="75"/>
        <v>7709200</v>
      </c>
    </row>
    <row r="155" spans="1:9" ht="24">
      <c r="A155" s="14" t="s">
        <v>149</v>
      </c>
      <c r="B155" s="15" t="s">
        <v>150</v>
      </c>
      <c r="C155" s="15" t="s">
        <v>42</v>
      </c>
      <c r="D155" s="52">
        <f aca="true" t="shared" si="76" ref="D155:I155">D156</f>
        <v>5895808.789999999</v>
      </c>
      <c r="E155" s="52">
        <f t="shared" si="76"/>
        <v>0</v>
      </c>
      <c r="F155" s="52">
        <f t="shared" si="76"/>
        <v>0</v>
      </c>
      <c r="G155" s="52">
        <f t="shared" si="76"/>
        <v>0</v>
      </c>
      <c r="H155" s="52">
        <f t="shared" si="76"/>
        <v>2709200</v>
      </c>
      <c r="I155" s="52">
        <f t="shared" si="76"/>
        <v>2709200</v>
      </c>
    </row>
    <row r="156" spans="1:9" ht="24">
      <c r="A156" s="14" t="s">
        <v>58</v>
      </c>
      <c r="B156" s="15" t="s">
        <v>151</v>
      </c>
      <c r="C156" s="15" t="s">
        <v>42</v>
      </c>
      <c r="D156" s="52">
        <f aca="true" t="shared" si="77" ref="D156:I156">D158</f>
        <v>5895808.789999999</v>
      </c>
      <c r="E156" s="52">
        <f t="shared" si="77"/>
        <v>0</v>
      </c>
      <c r="F156" s="52">
        <f t="shared" si="77"/>
        <v>0</v>
      </c>
      <c r="G156" s="52">
        <f t="shared" si="77"/>
        <v>0</v>
      </c>
      <c r="H156" s="52">
        <f t="shared" si="77"/>
        <v>2709200</v>
      </c>
      <c r="I156" s="52">
        <f t="shared" si="77"/>
        <v>2709200</v>
      </c>
    </row>
    <row r="157" spans="1:9" ht="24">
      <c r="A157" s="14" t="s">
        <v>103</v>
      </c>
      <c r="B157" s="15" t="s">
        <v>151</v>
      </c>
      <c r="C157" s="15" t="s">
        <v>75</v>
      </c>
      <c r="D157" s="52">
        <f aca="true" t="shared" si="78" ref="D157:I157">D158</f>
        <v>5895808.789999999</v>
      </c>
      <c r="E157" s="52">
        <f t="shared" si="78"/>
        <v>0</v>
      </c>
      <c r="F157" s="52">
        <f t="shared" si="78"/>
        <v>0</v>
      </c>
      <c r="G157" s="52">
        <f t="shared" si="78"/>
        <v>0</v>
      </c>
      <c r="H157" s="52">
        <f t="shared" si="78"/>
        <v>2709200</v>
      </c>
      <c r="I157" s="52">
        <f t="shared" si="78"/>
        <v>2709200</v>
      </c>
    </row>
    <row r="158" spans="1:9" ht="36">
      <c r="A158" s="14" t="s">
        <v>51</v>
      </c>
      <c r="B158" s="15" t="s">
        <v>151</v>
      </c>
      <c r="C158" s="15" t="s">
        <v>52</v>
      </c>
      <c r="D158" s="52">
        <f>2630000+398073.52+94422.92+500000+1650000+623312.35</f>
        <v>5895808.789999999</v>
      </c>
      <c r="E158" s="53"/>
      <c r="F158" s="53"/>
      <c r="G158" s="53"/>
      <c r="H158" s="52">
        <v>2709200</v>
      </c>
      <c r="I158" s="52">
        <v>2709200</v>
      </c>
    </row>
    <row r="159" spans="1:9" ht="12.75">
      <c r="A159" s="14" t="s">
        <v>80</v>
      </c>
      <c r="B159" s="15" t="s">
        <v>151</v>
      </c>
      <c r="C159" s="15" t="s">
        <v>68</v>
      </c>
      <c r="D159" s="52">
        <f aca="true" t="shared" si="79" ref="D159:I159">D160</f>
        <v>1000000</v>
      </c>
      <c r="E159" s="52">
        <f t="shared" si="79"/>
        <v>0</v>
      </c>
      <c r="F159" s="52">
        <f t="shared" si="79"/>
        <v>0</v>
      </c>
      <c r="G159" s="52">
        <f t="shared" si="79"/>
        <v>0</v>
      </c>
      <c r="H159" s="52">
        <f t="shared" si="79"/>
        <v>600000</v>
      </c>
      <c r="I159" s="52">
        <f t="shared" si="79"/>
        <v>600000</v>
      </c>
    </row>
    <row r="160" spans="1:9" ht="36" customHeight="1">
      <c r="A160" s="14" t="s">
        <v>10</v>
      </c>
      <c r="B160" s="15" t="s">
        <v>151</v>
      </c>
      <c r="C160" s="15" t="s">
        <v>4</v>
      </c>
      <c r="D160" s="52">
        <f>600000+400000</f>
        <v>1000000</v>
      </c>
      <c r="E160" s="53"/>
      <c r="F160" s="53"/>
      <c r="G160" s="53"/>
      <c r="H160" s="52">
        <v>600000</v>
      </c>
      <c r="I160" s="52">
        <v>600000</v>
      </c>
    </row>
    <row r="161" spans="1:9" ht="24">
      <c r="A161" s="14" t="s">
        <v>90</v>
      </c>
      <c r="B161" s="15" t="s">
        <v>152</v>
      </c>
      <c r="C161" s="15" t="s">
        <v>42</v>
      </c>
      <c r="D161" s="52">
        <f aca="true" t="shared" si="80" ref="D161:I161">D163</f>
        <v>4005364.4699999997</v>
      </c>
      <c r="E161" s="52">
        <f t="shared" si="80"/>
        <v>0</v>
      </c>
      <c r="F161" s="52">
        <f t="shared" si="80"/>
        <v>0</v>
      </c>
      <c r="G161" s="52">
        <f t="shared" si="80"/>
        <v>0</v>
      </c>
      <c r="H161" s="52">
        <f t="shared" si="80"/>
        <v>4400000</v>
      </c>
      <c r="I161" s="52">
        <f t="shared" si="80"/>
        <v>4400000</v>
      </c>
    </row>
    <row r="162" spans="1:9" ht="36">
      <c r="A162" s="14" t="s">
        <v>81</v>
      </c>
      <c r="B162" s="15" t="s">
        <v>152</v>
      </c>
      <c r="C162" s="15" t="s">
        <v>82</v>
      </c>
      <c r="D162" s="52">
        <f aca="true" t="shared" si="81" ref="D162:I162">D163</f>
        <v>4005364.4699999997</v>
      </c>
      <c r="E162" s="52">
        <f t="shared" si="81"/>
        <v>0</v>
      </c>
      <c r="F162" s="52">
        <f t="shared" si="81"/>
        <v>0</v>
      </c>
      <c r="G162" s="52">
        <f t="shared" si="81"/>
        <v>0</v>
      </c>
      <c r="H162" s="52">
        <f t="shared" si="81"/>
        <v>4400000</v>
      </c>
      <c r="I162" s="52">
        <f t="shared" si="81"/>
        <v>4400000</v>
      </c>
    </row>
    <row r="163" spans="1:9" ht="12.75">
      <c r="A163" s="14" t="s">
        <v>47</v>
      </c>
      <c r="B163" s="15" t="s">
        <v>152</v>
      </c>
      <c r="C163" s="15" t="s">
        <v>66</v>
      </c>
      <c r="D163" s="52">
        <f>4400000-374679.83-19955.7</f>
        <v>4005364.4699999997</v>
      </c>
      <c r="E163" s="53"/>
      <c r="F163" s="53"/>
      <c r="G163" s="53"/>
      <c r="H163" s="52">
        <v>4400000</v>
      </c>
      <c r="I163" s="52">
        <v>4400000</v>
      </c>
    </row>
    <row r="164" spans="1:9" ht="48">
      <c r="A164" s="12" t="s">
        <v>321</v>
      </c>
      <c r="B164" s="13" t="s">
        <v>153</v>
      </c>
      <c r="C164" s="13" t="s">
        <v>42</v>
      </c>
      <c r="D164" s="51">
        <f aca="true" t="shared" si="82" ref="D164:I164">D166</f>
        <v>200000</v>
      </c>
      <c r="E164" s="51">
        <f t="shared" si="82"/>
        <v>0</v>
      </c>
      <c r="F164" s="51">
        <f t="shared" si="82"/>
        <v>0</v>
      </c>
      <c r="G164" s="51">
        <f t="shared" si="82"/>
        <v>0</v>
      </c>
      <c r="H164" s="51">
        <f t="shared" si="82"/>
        <v>200000</v>
      </c>
      <c r="I164" s="51">
        <f t="shared" si="82"/>
        <v>200000</v>
      </c>
    </row>
    <row r="165" spans="1:9" ht="15.75" customHeight="1">
      <c r="A165" s="14" t="s">
        <v>154</v>
      </c>
      <c r="B165" s="15" t="s">
        <v>155</v>
      </c>
      <c r="C165" s="15" t="s">
        <v>42</v>
      </c>
      <c r="D165" s="52">
        <f aca="true" t="shared" si="83" ref="D165:I167">D166</f>
        <v>200000</v>
      </c>
      <c r="E165" s="52">
        <f t="shared" si="83"/>
        <v>0</v>
      </c>
      <c r="F165" s="52">
        <f t="shared" si="83"/>
        <v>0</v>
      </c>
      <c r="G165" s="52">
        <f t="shared" si="83"/>
        <v>0</v>
      </c>
      <c r="H165" s="52">
        <f t="shared" si="83"/>
        <v>200000</v>
      </c>
      <c r="I165" s="52">
        <f t="shared" si="83"/>
        <v>200000</v>
      </c>
    </row>
    <row r="166" spans="1:9" ht="12.75">
      <c r="A166" s="14" t="s">
        <v>18</v>
      </c>
      <c r="B166" s="15" t="s">
        <v>156</v>
      </c>
      <c r="C166" s="15" t="s">
        <v>42</v>
      </c>
      <c r="D166" s="52">
        <f t="shared" si="83"/>
        <v>200000</v>
      </c>
      <c r="E166" s="52">
        <f t="shared" si="83"/>
        <v>0</v>
      </c>
      <c r="F166" s="52">
        <f t="shared" si="83"/>
        <v>0</v>
      </c>
      <c r="G166" s="52">
        <f t="shared" si="83"/>
        <v>0</v>
      </c>
      <c r="H166" s="52">
        <f t="shared" si="83"/>
        <v>200000</v>
      </c>
      <c r="I166" s="52">
        <f t="shared" si="83"/>
        <v>200000</v>
      </c>
    </row>
    <row r="167" spans="1:9" ht="24">
      <c r="A167" s="14" t="s">
        <v>103</v>
      </c>
      <c r="B167" s="15" t="s">
        <v>156</v>
      </c>
      <c r="C167" s="15" t="s">
        <v>75</v>
      </c>
      <c r="D167" s="52">
        <f t="shared" si="83"/>
        <v>200000</v>
      </c>
      <c r="E167" s="52">
        <f t="shared" si="83"/>
        <v>0</v>
      </c>
      <c r="F167" s="52">
        <f t="shared" si="83"/>
        <v>0</v>
      </c>
      <c r="G167" s="52">
        <f t="shared" si="83"/>
        <v>0</v>
      </c>
      <c r="H167" s="52">
        <f t="shared" si="83"/>
        <v>200000</v>
      </c>
      <c r="I167" s="52">
        <f t="shared" si="83"/>
        <v>200000</v>
      </c>
    </row>
    <row r="168" spans="1:9" ht="36">
      <c r="A168" s="14" t="s">
        <v>51</v>
      </c>
      <c r="B168" s="15" t="s">
        <v>156</v>
      </c>
      <c r="C168" s="15" t="s">
        <v>52</v>
      </c>
      <c r="D168" s="52">
        <v>200000</v>
      </c>
      <c r="E168" s="53"/>
      <c r="F168" s="53"/>
      <c r="G168" s="53"/>
      <c r="H168" s="52">
        <v>200000</v>
      </c>
      <c r="I168" s="52">
        <v>200000</v>
      </c>
    </row>
    <row r="169" spans="1:9" ht="36">
      <c r="A169" s="12" t="s">
        <v>322</v>
      </c>
      <c r="B169" s="13" t="s">
        <v>157</v>
      </c>
      <c r="C169" s="13" t="s">
        <v>42</v>
      </c>
      <c r="D169" s="51">
        <f aca="true" t="shared" si="84" ref="D169:I169">D170+D189+D194</f>
        <v>25098711.2</v>
      </c>
      <c r="E169" s="51">
        <f t="shared" si="84"/>
        <v>0</v>
      </c>
      <c r="F169" s="51">
        <f t="shared" si="84"/>
        <v>0</v>
      </c>
      <c r="G169" s="51">
        <f t="shared" si="84"/>
        <v>0</v>
      </c>
      <c r="H169" s="51">
        <f t="shared" si="84"/>
        <v>24838100</v>
      </c>
      <c r="I169" s="51">
        <f t="shared" si="84"/>
        <v>24838100</v>
      </c>
    </row>
    <row r="170" spans="1:9" ht="36">
      <c r="A170" s="12" t="s">
        <v>59</v>
      </c>
      <c r="B170" s="15" t="s">
        <v>158</v>
      </c>
      <c r="C170" s="15" t="s">
        <v>42</v>
      </c>
      <c r="D170" s="52">
        <f aca="true" t="shared" si="85" ref="D170:I170">D174+D178+D182+D183</f>
        <v>13777586.55</v>
      </c>
      <c r="E170" s="52">
        <f t="shared" si="85"/>
        <v>0</v>
      </c>
      <c r="F170" s="52">
        <f t="shared" si="85"/>
        <v>0</v>
      </c>
      <c r="G170" s="52">
        <f t="shared" si="85"/>
        <v>0</v>
      </c>
      <c r="H170" s="52">
        <f t="shared" si="85"/>
        <v>13940500</v>
      </c>
      <c r="I170" s="52">
        <f t="shared" si="85"/>
        <v>13940500</v>
      </c>
    </row>
    <row r="171" spans="1:9" ht="24">
      <c r="A171" s="14" t="s">
        <v>159</v>
      </c>
      <c r="B171" s="15" t="s">
        <v>160</v>
      </c>
      <c r="C171" s="15" t="s">
        <v>42</v>
      </c>
      <c r="D171" s="52">
        <f aca="true" t="shared" si="86" ref="D171:I171">D172</f>
        <v>292086.55</v>
      </c>
      <c r="E171" s="52">
        <f t="shared" si="86"/>
        <v>0</v>
      </c>
      <c r="F171" s="52">
        <f t="shared" si="86"/>
        <v>0</v>
      </c>
      <c r="G171" s="52">
        <f t="shared" si="86"/>
        <v>0</v>
      </c>
      <c r="H171" s="52">
        <f t="shared" si="86"/>
        <v>455000</v>
      </c>
      <c r="I171" s="52">
        <f t="shared" si="86"/>
        <v>455000</v>
      </c>
    </row>
    <row r="172" spans="1:9" ht="24">
      <c r="A172" s="14" t="s">
        <v>19</v>
      </c>
      <c r="B172" s="15" t="s">
        <v>161</v>
      </c>
      <c r="C172" s="15" t="s">
        <v>42</v>
      </c>
      <c r="D172" s="52">
        <f aca="true" t="shared" si="87" ref="D172:I172">D174</f>
        <v>292086.55</v>
      </c>
      <c r="E172" s="52">
        <f t="shared" si="87"/>
        <v>0</v>
      </c>
      <c r="F172" s="52">
        <f t="shared" si="87"/>
        <v>0</v>
      </c>
      <c r="G172" s="52">
        <f t="shared" si="87"/>
        <v>0</v>
      </c>
      <c r="H172" s="52">
        <f t="shared" si="87"/>
        <v>455000</v>
      </c>
      <c r="I172" s="52">
        <f t="shared" si="87"/>
        <v>455000</v>
      </c>
    </row>
    <row r="173" spans="1:9" ht="29.25" customHeight="1">
      <c r="A173" s="14" t="s">
        <v>103</v>
      </c>
      <c r="B173" s="15" t="s">
        <v>161</v>
      </c>
      <c r="C173" s="15" t="s">
        <v>75</v>
      </c>
      <c r="D173" s="52">
        <f aca="true" t="shared" si="88" ref="D173:I173">D174</f>
        <v>292086.55</v>
      </c>
      <c r="E173" s="52">
        <f t="shared" si="88"/>
        <v>0</v>
      </c>
      <c r="F173" s="52">
        <f t="shared" si="88"/>
        <v>0</v>
      </c>
      <c r="G173" s="52">
        <f t="shared" si="88"/>
        <v>0</v>
      </c>
      <c r="H173" s="52">
        <f t="shared" si="88"/>
        <v>455000</v>
      </c>
      <c r="I173" s="52">
        <f t="shared" si="88"/>
        <v>455000</v>
      </c>
    </row>
    <row r="174" spans="1:9" ht="36">
      <c r="A174" s="14" t="s">
        <v>51</v>
      </c>
      <c r="B174" s="15" t="s">
        <v>161</v>
      </c>
      <c r="C174" s="15" t="s">
        <v>52</v>
      </c>
      <c r="D174" s="52">
        <f>455000-162913.45</f>
        <v>292086.55</v>
      </c>
      <c r="E174" s="53"/>
      <c r="F174" s="53"/>
      <c r="G174" s="53"/>
      <c r="H174" s="52">
        <v>455000</v>
      </c>
      <c r="I174" s="52">
        <v>455000</v>
      </c>
    </row>
    <row r="175" spans="1:9" ht="48">
      <c r="A175" s="14" t="s">
        <v>162</v>
      </c>
      <c r="B175" s="15" t="s">
        <v>163</v>
      </c>
      <c r="C175" s="15" t="s">
        <v>42</v>
      </c>
      <c r="D175" s="52">
        <f aca="true" t="shared" si="89" ref="D175:I175">D176</f>
        <v>3501100</v>
      </c>
      <c r="E175" s="52">
        <f t="shared" si="89"/>
        <v>0</v>
      </c>
      <c r="F175" s="52">
        <f t="shared" si="89"/>
        <v>0</v>
      </c>
      <c r="G175" s="52">
        <f t="shared" si="89"/>
        <v>0</v>
      </c>
      <c r="H175" s="52">
        <f t="shared" si="89"/>
        <v>3751100</v>
      </c>
      <c r="I175" s="52">
        <f t="shared" si="89"/>
        <v>3751100</v>
      </c>
    </row>
    <row r="176" spans="1:9" ht="24">
      <c r="A176" s="14" t="s">
        <v>19</v>
      </c>
      <c r="B176" s="15" t="s">
        <v>164</v>
      </c>
      <c r="C176" s="15" t="s">
        <v>42</v>
      </c>
      <c r="D176" s="52">
        <f aca="true" t="shared" si="90" ref="D176:I176">D178</f>
        <v>3501100</v>
      </c>
      <c r="E176" s="52">
        <f t="shared" si="90"/>
        <v>0</v>
      </c>
      <c r="F176" s="52">
        <f t="shared" si="90"/>
        <v>0</v>
      </c>
      <c r="G176" s="52">
        <f t="shared" si="90"/>
        <v>0</v>
      </c>
      <c r="H176" s="52">
        <f t="shared" si="90"/>
        <v>3751100</v>
      </c>
      <c r="I176" s="52">
        <f t="shared" si="90"/>
        <v>3751100</v>
      </c>
    </row>
    <row r="177" spans="1:9" ht="24">
      <c r="A177" s="14" t="s">
        <v>103</v>
      </c>
      <c r="B177" s="15" t="s">
        <v>164</v>
      </c>
      <c r="C177" s="15" t="s">
        <v>75</v>
      </c>
      <c r="D177" s="52">
        <f aca="true" t="shared" si="91" ref="D177:I177">D178</f>
        <v>3501100</v>
      </c>
      <c r="E177" s="52">
        <f t="shared" si="91"/>
        <v>0</v>
      </c>
      <c r="F177" s="52">
        <f t="shared" si="91"/>
        <v>0</v>
      </c>
      <c r="G177" s="52">
        <f t="shared" si="91"/>
        <v>0</v>
      </c>
      <c r="H177" s="52">
        <f t="shared" si="91"/>
        <v>3751100</v>
      </c>
      <c r="I177" s="52">
        <f t="shared" si="91"/>
        <v>3751100</v>
      </c>
    </row>
    <row r="178" spans="1:9" ht="36">
      <c r="A178" s="14" t="s">
        <v>51</v>
      </c>
      <c r="B178" s="15" t="s">
        <v>164</v>
      </c>
      <c r="C178" s="15" t="s">
        <v>52</v>
      </c>
      <c r="D178" s="52">
        <f>3751100-250000</f>
        <v>3501100</v>
      </c>
      <c r="E178" s="53"/>
      <c r="F178" s="53"/>
      <c r="G178" s="53"/>
      <c r="H178" s="52">
        <v>3751100</v>
      </c>
      <c r="I178" s="52">
        <v>3751100</v>
      </c>
    </row>
    <row r="179" spans="1:9" ht="24">
      <c r="A179" s="14" t="s">
        <v>165</v>
      </c>
      <c r="B179" s="15" t="s">
        <v>166</v>
      </c>
      <c r="C179" s="15" t="s">
        <v>42</v>
      </c>
      <c r="D179" s="52">
        <f aca="true" t="shared" si="92" ref="D179:I179">D180</f>
        <v>1505000</v>
      </c>
      <c r="E179" s="52">
        <f t="shared" si="92"/>
        <v>0</v>
      </c>
      <c r="F179" s="52">
        <f t="shared" si="92"/>
        <v>0</v>
      </c>
      <c r="G179" s="52">
        <f t="shared" si="92"/>
        <v>0</v>
      </c>
      <c r="H179" s="52">
        <f t="shared" si="92"/>
        <v>1055000</v>
      </c>
      <c r="I179" s="52">
        <f t="shared" si="92"/>
        <v>1055000</v>
      </c>
    </row>
    <row r="180" spans="1:9" ht="24">
      <c r="A180" s="14" t="s">
        <v>19</v>
      </c>
      <c r="B180" s="15" t="s">
        <v>167</v>
      </c>
      <c r="C180" s="15" t="s">
        <v>42</v>
      </c>
      <c r="D180" s="52">
        <f aca="true" t="shared" si="93" ref="D180:I180">D182</f>
        <v>1505000</v>
      </c>
      <c r="E180" s="52">
        <f t="shared" si="93"/>
        <v>0</v>
      </c>
      <c r="F180" s="52">
        <f t="shared" si="93"/>
        <v>0</v>
      </c>
      <c r="G180" s="52">
        <f t="shared" si="93"/>
        <v>0</v>
      </c>
      <c r="H180" s="52">
        <f t="shared" si="93"/>
        <v>1055000</v>
      </c>
      <c r="I180" s="52">
        <f t="shared" si="93"/>
        <v>1055000</v>
      </c>
    </row>
    <row r="181" spans="1:9" ht="24">
      <c r="A181" s="14" t="s">
        <v>103</v>
      </c>
      <c r="B181" s="15" t="s">
        <v>167</v>
      </c>
      <c r="C181" s="15" t="s">
        <v>75</v>
      </c>
      <c r="D181" s="52">
        <f aca="true" t="shared" si="94" ref="D181:I181">D182</f>
        <v>1505000</v>
      </c>
      <c r="E181" s="52">
        <f t="shared" si="94"/>
        <v>0</v>
      </c>
      <c r="F181" s="52">
        <f t="shared" si="94"/>
        <v>0</v>
      </c>
      <c r="G181" s="52">
        <f t="shared" si="94"/>
        <v>0</v>
      </c>
      <c r="H181" s="52">
        <f t="shared" si="94"/>
        <v>1055000</v>
      </c>
      <c r="I181" s="52">
        <f t="shared" si="94"/>
        <v>1055000</v>
      </c>
    </row>
    <row r="182" spans="1:9" ht="36">
      <c r="A182" s="14" t="s">
        <v>51</v>
      </c>
      <c r="B182" s="15" t="s">
        <v>167</v>
      </c>
      <c r="C182" s="15" t="s">
        <v>52</v>
      </c>
      <c r="D182" s="52">
        <f>1055000+450000</f>
        <v>1505000</v>
      </c>
      <c r="E182" s="53"/>
      <c r="F182" s="53"/>
      <c r="G182" s="53"/>
      <c r="H182" s="52">
        <v>1055000</v>
      </c>
      <c r="I182" s="52">
        <v>1055000</v>
      </c>
    </row>
    <row r="183" spans="1:9" ht="24">
      <c r="A183" s="14" t="s">
        <v>168</v>
      </c>
      <c r="B183" s="15" t="s">
        <v>169</v>
      </c>
      <c r="C183" s="15" t="s">
        <v>42</v>
      </c>
      <c r="D183" s="52">
        <f aca="true" t="shared" si="95" ref="D183:I183">D184</f>
        <v>8479400</v>
      </c>
      <c r="E183" s="52">
        <f t="shared" si="95"/>
        <v>0</v>
      </c>
      <c r="F183" s="52">
        <f t="shared" si="95"/>
        <v>0</v>
      </c>
      <c r="G183" s="52">
        <f t="shared" si="95"/>
        <v>0</v>
      </c>
      <c r="H183" s="52">
        <f t="shared" si="95"/>
        <v>8679400</v>
      </c>
      <c r="I183" s="52">
        <f t="shared" si="95"/>
        <v>8679400</v>
      </c>
    </row>
    <row r="184" spans="1:9" ht="24">
      <c r="A184" s="14" t="s">
        <v>19</v>
      </c>
      <c r="B184" s="15" t="s">
        <v>170</v>
      </c>
      <c r="C184" s="15" t="s">
        <v>42</v>
      </c>
      <c r="D184" s="52">
        <f aca="true" t="shared" si="96" ref="D184:I184">D186+D188</f>
        <v>8479400</v>
      </c>
      <c r="E184" s="52">
        <f t="shared" si="96"/>
        <v>0</v>
      </c>
      <c r="F184" s="52">
        <f t="shared" si="96"/>
        <v>0</v>
      </c>
      <c r="G184" s="52">
        <f t="shared" si="96"/>
        <v>0</v>
      </c>
      <c r="H184" s="52">
        <f t="shared" si="96"/>
        <v>8679400</v>
      </c>
      <c r="I184" s="52">
        <f t="shared" si="96"/>
        <v>8679400</v>
      </c>
    </row>
    <row r="185" spans="1:9" ht="24">
      <c r="A185" s="14" t="s">
        <v>103</v>
      </c>
      <c r="B185" s="15" t="s">
        <v>170</v>
      </c>
      <c r="C185" s="15" t="s">
        <v>75</v>
      </c>
      <c r="D185" s="52">
        <f aca="true" t="shared" si="97" ref="D185:I185">D186</f>
        <v>7600000</v>
      </c>
      <c r="E185" s="52">
        <f t="shared" si="97"/>
        <v>0</v>
      </c>
      <c r="F185" s="52">
        <f t="shared" si="97"/>
        <v>0</v>
      </c>
      <c r="G185" s="52">
        <f t="shared" si="97"/>
        <v>0</v>
      </c>
      <c r="H185" s="52">
        <f t="shared" si="97"/>
        <v>7800000</v>
      </c>
      <c r="I185" s="52">
        <f t="shared" si="97"/>
        <v>7800000</v>
      </c>
    </row>
    <row r="186" spans="1:9" ht="36">
      <c r="A186" s="14" t="s">
        <v>51</v>
      </c>
      <c r="B186" s="15" t="s">
        <v>170</v>
      </c>
      <c r="C186" s="15" t="s">
        <v>52</v>
      </c>
      <c r="D186" s="52">
        <f>7800000-200000</f>
        <v>7600000</v>
      </c>
      <c r="E186" s="53"/>
      <c r="F186" s="53"/>
      <c r="G186" s="53"/>
      <c r="H186" s="52">
        <v>7800000</v>
      </c>
      <c r="I186" s="52">
        <v>7800000</v>
      </c>
    </row>
    <row r="187" spans="1:9" ht="36">
      <c r="A187" s="14" t="s">
        <v>272</v>
      </c>
      <c r="B187" s="15" t="s">
        <v>170</v>
      </c>
      <c r="C187" s="15" t="s">
        <v>274</v>
      </c>
      <c r="D187" s="52">
        <f aca="true" t="shared" si="98" ref="D187:I187">D188</f>
        <v>879400</v>
      </c>
      <c r="E187" s="52">
        <f t="shared" si="98"/>
        <v>0</v>
      </c>
      <c r="F187" s="52">
        <f t="shared" si="98"/>
        <v>0</v>
      </c>
      <c r="G187" s="52">
        <f t="shared" si="98"/>
        <v>0</v>
      </c>
      <c r="H187" s="52">
        <f t="shared" si="98"/>
        <v>879400</v>
      </c>
      <c r="I187" s="52">
        <f t="shared" si="98"/>
        <v>879400</v>
      </c>
    </row>
    <row r="188" spans="1:9" ht="12.75">
      <c r="A188" s="14" t="s">
        <v>273</v>
      </c>
      <c r="B188" s="15" t="s">
        <v>170</v>
      </c>
      <c r="C188" s="15" t="s">
        <v>275</v>
      </c>
      <c r="D188" s="52">
        <v>879400</v>
      </c>
      <c r="E188" s="53"/>
      <c r="F188" s="53"/>
      <c r="G188" s="53"/>
      <c r="H188" s="52">
        <v>879400</v>
      </c>
      <c r="I188" s="52">
        <v>879400</v>
      </c>
    </row>
    <row r="189" spans="1:9" ht="12.75">
      <c r="A189" s="12" t="s">
        <v>20</v>
      </c>
      <c r="B189" s="15" t="s">
        <v>171</v>
      </c>
      <c r="C189" s="15" t="s">
        <v>42</v>
      </c>
      <c r="D189" s="52">
        <f aca="true" t="shared" si="99" ref="D189:I189">D193</f>
        <v>800000</v>
      </c>
      <c r="E189" s="52">
        <f t="shared" si="99"/>
        <v>0</v>
      </c>
      <c r="F189" s="52">
        <f t="shared" si="99"/>
        <v>0</v>
      </c>
      <c r="G189" s="52">
        <f t="shared" si="99"/>
        <v>0</v>
      </c>
      <c r="H189" s="52">
        <f t="shared" si="99"/>
        <v>800000</v>
      </c>
      <c r="I189" s="52">
        <f t="shared" si="99"/>
        <v>800000</v>
      </c>
    </row>
    <row r="190" spans="1:9" ht="36">
      <c r="A190" s="14" t="s">
        <v>172</v>
      </c>
      <c r="B190" s="15" t="s">
        <v>173</v>
      </c>
      <c r="C190" s="15" t="s">
        <v>42</v>
      </c>
      <c r="D190" s="52">
        <f aca="true" t="shared" si="100" ref="D190:I190">D191</f>
        <v>800000</v>
      </c>
      <c r="E190" s="52">
        <f t="shared" si="100"/>
        <v>0</v>
      </c>
      <c r="F190" s="52">
        <f t="shared" si="100"/>
        <v>0</v>
      </c>
      <c r="G190" s="52">
        <f t="shared" si="100"/>
        <v>0</v>
      </c>
      <c r="H190" s="52">
        <f t="shared" si="100"/>
        <v>800000</v>
      </c>
      <c r="I190" s="52">
        <f t="shared" si="100"/>
        <v>800000</v>
      </c>
    </row>
    <row r="191" spans="1:9" ht="24">
      <c r="A191" s="14" t="s">
        <v>21</v>
      </c>
      <c r="B191" s="15" t="s">
        <v>174</v>
      </c>
      <c r="C191" s="15" t="s">
        <v>42</v>
      </c>
      <c r="D191" s="52">
        <f aca="true" t="shared" si="101" ref="D191:I191">D193</f>
        <v>800000</v>
      </c>
      <c r="E191" s="52">
        <f t="shared" si="101"/>
        <v>0</v>
      </c>
      <c r="F191" s="52">
        <f t="shared" si="101"/>
        <v>0</v>
      </c>
      <c r="G191" s="52">
        <f t="shared" si="101"/>
        <v>0</v>
      </c>
      <c r="H191" s="52">
        <f t="shared" si="101"/>
        <v>800000</v>
      </c>
      <c r="I191" s="52">
        <f t="shared" si="101"/>
        <v>800000</v>
      </c>
    </row>
    <row r="192" spans="1:9" ht="26.25" customHeight="1">
      <c r="A192" s="14" t="s">
        <v>103</v>
      </c>
      <c r="B192" s="15" t="s">
        <v>174</v>
      </c>
      <c r="C192" s="15" t="s">
        <v>75</v>
      </c>
      <c r="D192" s="52">
        <f aca="true" t="shared" si="102" ref="D192:I192">D193</f>
        <v>800000</v>
      </c>
      <c r="E192" s="52">
        <f t="shared" si="102"/>
        <v>0</v>
      </c>
      <c r="F192" s="52">
        <f t="shared" si="102"/>
        <v>0</v>
      </c>
      <c r="G192" s="52">
        <f t="shared" si="102"/>
        <v>0</v>
      </c>
      <c r="H192" s="52">
        <f t="shared" si="102"/>
        <v>800000</v>
      </c>
      <c r="I192" s="52">
        <f t="shared" si="102"/>
        <v>800000</v>
      </c>
    </row>
    <row r="193" spans="1:9" ht="36">
      <c r="A193" s="14" t="s">
        <v>51</v>
      </c>
      <c r="B193" s="15" t="s">
        <v>174</v>
      </c>
      <c r="C193" s="15" t="s">
        <v>52</v>
      </c>
      <c r="D193" s="52">
        <v>800000</v>
      </c>
      <c r="E193" s="53"/>
      <c r="F193" s="53"/>
      <c r="G193" s="53"/>
      <c r="H193" s="52">
        <v>800000</v>
      </c>
      <c r="I193" s="52">
        <v>800000</v>
      </c>
    </row>
    <row r="194" spans="1:9" ht="24">
      <c r="A194" s="12" t="s">
        <v>22</v>
      </c>
      <c r="B194" s="13" t="s">
        <v>175</v>
      </c>
      <c r="C194" s="13" t="s">
        <v>42</v>
      </c>
      <c r="D194" s="51">
        <f aca="true" t="shared" si="103" ref="D194:I194">D196</f>
        <v>10521124.649999999</v>
      </c>
      <c r="E194" s="51">
        <f t="shared" si="103"/>
        <v>0</v>
      </c>
      <c r="F194" s="51">
        <f t="shared" si="103"/>
        <v>0</v>
      </c>
      <c r="G194" s="51">
        <f t="shared" si="103"/>
        <v>0</v>
      </c>
      <c r="H194" s="51">
        <f t="shared" si="103"/>
        <v>10097600</v>
      </c>
      <c r="I194" s="51">
        <f t="shared" si="103"/>
        <v>10097600</v>
      </c>
    </row>
    <row r="195" spans="1:9" ht="24">
      <c r="A195" s="14" t="s">
        <v>176</v>
      </c>
      <c r="B195" s="15" t="s">
        <v>177</v>
      </c>
      <c r="C195" s="15" t="s">
        <v>42</v>
      </c>
      <c r="D195" s="52">
        <f aca="true" t="shared" si="104" ref="D195:I195">D196</f>
        <v>10521124.649999999</v>
      </c>
      <c r="E195" s="52">
        <f t="shared" si="104"/>
        <v>0</v>
      </c>
      <c r="F195" s="52">
        <f t="shared" si="104"/>
        <v>0</v>
      </c>
      <c r="G195" s="52">
        <f t="shared" si="104"/>
        <v>0</v>
      </c>
      <c r="H195" s="52">
        <f t="shared" si="104"/>
        <v>10097600</v>
      </c>
      <c r="I195" s="52">
        <f t="shared" si="104"/>
        <v>10097600</v>
      </c>
    </row>
    <row r="196" spans="1:9" ht="12.75">
      <c r="A196" s="14" t="s">
        <v>49</v>
      </c>
      <c r="B196" s="15" t="s">
        <v>178</v>
      </c>
      <c r="C196" s="15" t="s">
        <v>42</v>
      </c>
      <c r="D196" s="52">
        <f aca="true" t="shared" si="105" ref="D196:I196">D198</f>
        <v>10521124.649999999</v>
      </c>
      <c r="E196" s="52">
        <f t="shared" si="105"/>
        <v>0</v>
      </c>
      <c r="F196" s="52">
        <f t="shared" si="105"/>
        <v>0</v>
      </c>
      <c r="G196" s="52">
        <f t="shared" si="105"/>
        <v>0</v>
      </c>
      <c r="H196" s="52">
        <f t="shared" si="105"/>
        <v>10097600</v>
      </c>
      <c r="I196" s="52">
        <f t="shared" si="105"/>
        <v>10097600</v>
      </c>
    </row>
    <row r="197" spans="1:9" ht="24">
      <c r="A197" s="14" t="s">
        <v>103</v>
      </c>
      <c r="B197" s="15" t="s">
        <v>178</v>
      </c>
      <c r="C197" s="15" t="s">
        <v>75</v>
      </c>
      <c r="D197" s="52">
        <f aca="true" t="shared" si="106" ref="D197:I197">D198</f>
        <v>10521124.649999999</v>
      </c>
      <c r="E197" s="52">
        <f t="shared" si="106"/>
        <v>0</v>
      </c>
      <c r="F197" s="52">
        <f t="shared" si="106"/>
        <v>0</v>
      </c>
      <c r="G197" s="52">
        <f t="shared" si="106"/>
        <v>0</v>
      </c>
      <c r="H197" s="52">
        <f t="shared" si="106"/>
        <v>10097600</v>
      </c>
      <c r="I197" s="52">
        <f t="shared" si="106"/>
        <v>10097600</v>
      </c>
    </row>
    <row r="198" spans="1:9" ht="36">
      <c r="A198" s="14" t="s">
        <v>2</v>
      </c>
      <c r="B198" s="15" t="s">
        <v>178</v>
      </c>
      <c r="C198" s="15" t="s">
        <v>52</v>
      </c>
      <c r="D198" s="52">
        <f>9500000+162913.45+858211.2</f>
        <v>10521124.649999999</v>
      </c>
      <c r="E198" s="53"/>
      <c r="F198" s="53"/>
      <c r="G198" s="53"/>
      <c r="H198" s="52">
        <v>10097600</v>
      </c>
      <c r="I198" s="52">
        <v>10097600</v>
      </c>
    </row>
    <row r="199" spans="1:9" ht="36">
      <c r="A199" s="12" t="s">
        <v>323</v>
      </c>
      <c r="B199" s="22" t="s">
        <v>114</v>
      </c>
      <c r="C199" s="13" t="s">
        <v>42</v>
      </c>
      <c r="D199" s="51">
        <f aca="true" t="shared" si="107" ref="D199:I200">D201</f>
        <v>1600000</v>
      </c>
      <c r="E199" s="51">
        <f t="shared" si="107"/>
        <v>0</v>
      </c>
      <c r="F199" s="51">
        <f t="shared" si="107"/>
        <v>0</v>
      </c>
      <c r="G199" s="51">
        <f t="shared" si="107"/>
        <v>0</v>
      </c>
      <c r="H199" s="51">
        <f t="shared" si="107"/>
        <v>1600000</v>
      </c>
      <c r="I199" s="51">
        <f t="shared" si="107"/>
        <v>1600000</v>
      </c>
    </row>
    <row r="200" spans="1:9" ht="24">
      <c r="A200" s="14" t="s">
        <v>115</v>
      </c>
      <c r="B200" s="6" t="s">
        <v>116</v>
      </c>
      <c r="C200" s="15" t="s">
        <v>42</v>
      </c>
      <c r="D200" s="52">
        <f t="shared" si="107"/>
        <v>1600000</v>
      </c>
      <c r="E200" s="52">
        <f t="shared" si="107"/>
        <v>0</v>
      </c>
      <c r="F200" s="52">
        <f t="shared" si="107"/>
        <v>0</v>
      </c>
      <c r="G200" s="52">
        <f t="shared" si="107"/>
        <v>0</v>
      </c>
      <c r="H200" s="52">
        <f t="shared" si="107"/>
        <v>1600000</v>
      </c>
      <c r="I200" s="52">
        <f t="shared" si="107"/>
        <v>1600000</v>
      </c>
    </row>
    <row r="201" spans="1:9" ht="36">
      <c r="A201" s="23" t="s">
        <v>91</v>
      </c>
      <c r="B201" s="6" t="s">
        <v>117</v>
      </c>
      <c r="C201" s="15" t="s">
        <v>42</v>
      </c>
      <c r="D201" s="52">
        <f aca="true" t="shared" si="108" ref="D201:I202">D202</f>
        <v>1600000</v>
      </c>
      <c r="E201" s="52">
        <f t="shared" si="108"/>
        <v>0</v>
      </c>
      <c r="F201" s="52">
        <f t="shared" si="108"/>
        <v>0</v>
      </c>
      <c r="G201" s="52">
        <f t="shared" si="108"/>
        <v>0</v>
      </c>
      <c r="H201" s="52">
        <f t="shared" si="108"/>
        <v>1600000</v>
      </c>
      <c r="I201" s="52">
        <f t="shared" si="108"/>
        <v>1600000</v>
      </c>
    </row>
    <row r="202" spans="1:9" ht="24">
      <c r="A202" s="14" t="s">
        <v>103</v>
      </c>
      <c r="B202" s="6" t="s">
        <v>117</v>
      </c>
      <c r="C202" s="15" t="s">
        <v>75</v>
      </c>
      <c r="D202" s="52">
        <f t="shared" si="108"/>
        <v>1600000</v>
      </c>
      <c r="E202" s="52">
        <f t="shared" si="108"/>
        <v>0</v>
      </c>
      <c r="F202" s="52">
        <f t="shared" si="108"/>
        <v>0</v>
      </c>
      <c r="G202" s="52">
        <f t="shared" si="108"/>
        <v>0</v>
      </c>
      <c r="H202" s="52">
        <f t="shared" si="108"/>
        <v>1600000</v>
      </c>
      <c r="I202" s="52">
        <f t="shared" si="108"/>
        <v>1600000</v>
      </c>
    </row>
    <row r="203" spans="1:9" ht="36">
      <c r="A203" s="14" t="s">
        <v>51</v>
      </c>
      <c r="B203" s="6" t="s">
        <v>117</v>
      </c>
      <c r="C203" s="15" t="s">
        <v>52</v>
      </c>
      <c r="D203" s="52">
        <v>1600000</v>
      </c>
      <c r="E203" s="53"/>
      <c r="F203" s="53"/>
      <c r="G203" s="53"/>
      <c r="H203" s="52">
        <v>1600000</v>
      </c>
      <c r="I203" s="52">
        <v>1600000</v>
      </c>
    </row>
    <row r="204" spans="1:9" ht="48.75" customHeight="1">
      <c r="A204" s="12" t="s">
        <v>324</v>
      </c>
      <c r="B204" s="13" t="s">
        <v>126</v>
      </c>
      <c r="C204" s="13" t="s">
        <v>42</v>
      </c>
      <c r="D204" s="51">
        <f aca="true" t="shared" si="109" ref="D204:I204">D205+D213+D209</f>
        <v>25763983.34</v>
      </c>
      <c r="E204" s="51">
        <f t="shared" si="109"/>
        <v>0</v>
      </c>
      <c r="F204" s="51">
        <f t="shared" si="109"/>
        <v>0</v>
      </c>
      <c r="G204" s="51">
        <f t="shared" si="109"/>
        <v>0</v>
      </c>
      <c r="H204" s="51">
        <f t="shared" si="109"/>
        <v>28258470</v>
      </c>
      <c r="I204" s="51">
        <f t="shared" si="109"/>
        <v>33665570.43</v>
      </c>
    </row>
    <row r="205" spans="1:9" ht="36">
      <c r="A205" s="14" t="s">
        <v>127</v>
      </c>
      <c r="B205" s="15" t="s">
        <v>128</v>
      </c>
      <c r="C205" s="15" t="s">
        <v>42</v>
      </c>
      <c r="D205" s="52">
        <f aca="true" t="shared" si="110" ref="D205:I205">D206</f>
        <v>22763983.34</v>
      </c>
      <c r="E205" s="52">
        <f t="shared" si="110"/>
        <v>0</v>
      </c>
      <c r="F205" s="52">
        <f t="shared" si="110"/>
        <v>0</v>
      </c>
      <c r="G205" s="52">
        <f t="shared" si="110"/>
        <v>0</v>
      </c>
      <c r="H205" s="52">
        <f t="shared" si="110"/>
        <v>25258470</v>
      </c>
      <c r="I205" s="52">
        <f t="shared" si="110"/>
        <v>30665570.43</v>
      </c>
    </row>
    <row r="206" spans="1:9" ht="48">
      <c r="A206" s="14" t="s">
        <v>11</v>
      </c>
      <c r="B206" s="15" t="s">
        <v>129</v>
      </c>
      <c r="C206" s="15" t="s">
        <v>42</v>
      </c>
      <c r="D206" s="52">
        <f aca="true" t="shared" si="111" ref="D206:I207">D207</f>
        <v>22763983.34</v>
      </c>
      <c r="E206" s="52">
        <f>SUM(E207+E215)</f>
        <v>0</v>
      </c>
      <c r="F206" s="52">
        <f>SUM(F207+F215)</f>
        <v>0</v>
      </c>
      <c r="G206" s="52">
        <f>SUM(G207+G215)</f>
        <v>0</v>
      </c>
      <c r="H206" s="52">
        <f t="shared" si="111"/>
        <v>25258470</v>
      </c>
      <c r="I206" s="52">
        <f t="shared" si="111"/>
        <v>30665570.43</v>
      </c>
    </row>
    <row r="207" spans="1:9" ht="24" customHeight="1">
      <c r="A207" s="14" t="s">
        <v>103</v>
      </c>
      <c r="B207" s="15" t="s">
        <v>129</v>
      </c>
      <c r="C207" s="15" t="s">
        <v>75</v>
      </c>
      <c r="D207" s="52">
        <f t="shared" si="111"/>
        <v>22763983.34</v>
      </c>
      <c r="E207" s="52">
        <f t="shared" si="111"/>
        <v>0</v>
      </c>
      <c r="F207" s="52">
        <f t="shared" si="111"/>
        <v>0</v>
      </c>
      <c r="G207" s="52">
        <f t="shared" si="111"/>
        <v>0</v>
      </c>
      <c r="H207" s="52">
        <f t="shared" si="111"/>
        <v>25258470</v>
      </c>
      <c r="I207" s="52">
        <f t="shared" si="111"/>
        <v>30665570.43</v>
      </c>
    </row>
    <row r="208" spans="1:9" ht="38.25" customHeight="1">
      <c r="A208" s="14" t="s">
        <v>51</v>
      </c>
      <c r="B208" s="15" t="s">
        <v>129</v>
      </c>
      <c r="C208" s="15" t="s">
        <v>52</v>
      </c>
      <c r="D208" s="52">
        <f>22790000-26016.66</f>
        <v>22763983.34</v>
      </c>
      <c r="E208" s="53"/>
      <c r="F208" s="53"/>
      <c r="G208" s="53"/>
      <c r="H208" s="52">
        <f>22790000+(8400000-5931530)</f>
        <v>25258470</v>
      </c>
      <c r="I208" s="52">
        <f>22790000+8400000-524429.57</f>
        <v>30665570.43</v>
      </c>
    </row>
    <row r="209" spans="1:9" ht="52.5" customHeight="1" hidden="1">
      <c r="A209" s="20" t="s">
        <v>288</v>
      </c>
      <c r="B209" s="15" t="s">
        <v>284</v>
      </c>
      <c r="C209" s="15" t="s">
        <v>42</v>
      </c>
      <c r="D209" s="52">
        <f>D210</f>
        <v>0</v>
      </c>
      <c r="E209" s="52">
        <f aca="true" t="shared" si="112" ref="E209:I211">E210</f>
        <v>0</v>
      </c>
      <c r="F209" s="52">
        <f t="shared" si="112"/>
        <v>0</v>
      </c>
      <c r="G209" s="52">
        <f t="shared" si="112"/>
        <v>0</v>
      </c>
      <c r="H209" s="52">
        <f t="shared" si="112"/>
        <v>0</v>
      </c>
      <c r="I209" s="52">
        <f t="shared" si="112"/>
        <v>0</v>
      </c>
    </row>
    <row r="210" spans="1:9" ht="14.25" customHeight="1" hidden="1">
      <c r="A210" s="20" t="s">
        <v>283</v>
      </c>
      <c r="B210" s="15" t="s">
        <v>278</v>
      </c>
      <c r="C210" s="15" t="s">
        <v>42</v>
      </c>
      <c r="D210" s="52">
        <f>D211</f>
        <v>0</v>
      </c>
      <c r="E210" s="52">
        <f t="shared" si="112"/>
        <v>0</v>
      </c>
      <c r="F210" s="52">
        <f t="shared" si="112"/>
        <v>0</v>
      </c>
      <c r="G210" s="52">
        <f t="shared" si="112"/>
        <v>0</v>
      </c>
      <c r="H210" s="52">
        <f t="shared" si="112"/>
        <v>0</v>
      </c>
      <c r="I210" s="52">
        <f t="shared" si="112"/>
        <v>0</v>
      </c>
    </row>
    <row r="211" spans="1:9" ht="28.5" customHeight="1" hidden="1">
      <c r="A211" s="14" t="s">
        <v>103</v>
      </c>
      <c r="B211" s="15" t="s">
        <v>284</v>
      </c>
      <c r="C211" s="15" t="s">
        <v>75</v>
      </c>
      <c r="D211" s="52">
        <f>D212</f>
        <v>0</v>
      </c>
      <c r="E211" s="52">
        <f t="shared" si="112"/>
        <v>0</v>
      </c>
      <c r="F211" s="52">
        <f t="shared" si="112"/>
        <v>0</v>
      </c>
      <c r="G211" s="52">
        <f t="shared" si="112"/>
        <v>0</v>
      </c>
      <c r="H211" s="52">
        <f t="shared" si="112"/>
        <v>0</v>
      </c>
      <c r="I211" s="52">
        <f t="shared" si="112"/>
        <v>0</v>
      </c>
    </row>
    <row r="212" spans="1:9" ht="38.25" customHeight="1" hidden="1">
      <c r="A212" s="14" t="s">
        <v>51</v>
      </c>
      <c r="B212" s="15" t="s">
        <v>278</v>
      </c>
      <c r="C212" s="15" t="s">
        <v>52</v>
      </c>
      <c r="D212" s="52">
        <v>0</v>
      </c>
      <c r="E212" s="53"/>
      <c r="F212" s="53"/>
      <c r="G212" s="53"/>
      <c r="H212" s="52">
        <v>0</v>
      </c>
      <c r="I212" s="52">
        <v>0</v>
      </c>
    </row>
    <row r="213" spans="1:9" ht="51.75" customHeight="1">
      <c r="A213" s="20" t="s">
        <v>254</v>
      </c>
      <c r="B213" s="15" t="s">
        <v>256</v>
      </c>
      <c r="C213" s="15" t="s">
        <v>42</v>
      </c>
      <c r="D213" s="52">
        <f aca="true" t="shared" si="113" ref="D213:I215">SUM(D214)</f>
        <v>3000000</v>
      </c>
      <c r="E213" s="52">
        <f t="shared" si="113"/>
        <v>0</v>
      </c>
      <c r="F213" s="52">
        <f t="shared" si="113"/>
        <v>0</v>
      </c>
      <c r="G213" s="52">
        <f t="shared" si="113"/>
        <v>0</v>
      </c>
      <c r="H213" s="52">
        <f t="shared" si="113"/>
        <v>3000000</v>
      </c>
      <c r="I213" s="52">
        <f t="shared" si="113"/>
        <v>3000000</v>
      </c>
    </row>
    <row r="214" spans="1:9" ht="23.25" customHeight="1">
      <c r="A214" s="20" t="s">
        <v>56</v>
      </c>
      <c r="B214" s="15" t="s">
        <v>255</v>
      </c>
      <c r="C214" s="15" t="s">
        <v>42</v>
      </c>
      <c r="D214" s="52">
        <f t="shared" si="113"/>
        <v>3000000</v>
      </c>
      <c r="E214" s="52">
        <f t="shared" si="113"/>
        <v>0</v>
      </c>
      <c r="F214" s="52">
        <f t="shared" si="113"/>
        <v>0</v>
      </c>
      <c r="G214" s="52">
        <f t="shared" si="113"/>
        <v>0</v>
      </c>
      <c r="H214" s="52">
        <f t="shared" si="113"/>
        <v>3000000</v>
      </c>
      <c r="I214" s="52">
        <f t="shared" si="113"/>
        <v>3000000</v>
      </c>
    </row>
    <row r="215" spans="1:9" ht="18" customHeight="1">
      <c r="A215" s="20" t="s">
        <v>80</v>
      </c>
      <c r="B215" s="15" t="s">
        <v>255</v>
      </c>
      <c r="C215" s="15" t="s">
        <v>68</v>
      </c>
      <c r="D215" s="52">
        <f t="shared" si="113"/>
        <v>3000000</v>
      </c>
      <c r="E215" s="52">
        <f t="shared" si="113"/>
        <v>0</v>
      </c>
      <c r="F215" s="52">
        <f t="shared" si="113"/>
        <v>0</v>
      </c>
      <c r="G215" s="52">
        <f t="shared" si="113"/>
        <v>0</v>
      </c>
      <c r="H215" s="52">
        <f t="shared" si="113"/>
        <v>3000000</v>
      </c>
      <c r="I215" s="52">
        <f t="shared" si="113"/>
        <v>3000000</v>
      </c>
    </row>
    <row r="216" spans="1:9" ht="38.25" customHeight="1">
      <c r="A216" s="20" t="s">
        <v>10</v>
      </c>
      <c r="B216" s="15" t="s">
        <v>255</v>
      </c>
      <c r="C216" s="15" t="s">
        <v>4</v>
      </c>
      <c r="D216" s="52">
        <v>3000000</v>
      </c>
      <c r="E216" s="53"/>
      <c r="F216" s="53"/>
      <c r="G216" s="53"/>
      <c r="H216" s="52">
        <v>3000000</v>
      </c>
      <c r="I216" s="52">
        <v>3000000</v>
      </c>
    </row>
    <row r="217" spans="1:9" ht="64.5" customHeight="1">
      <c r="A217" s="12" t="s">
        <v>325</v>
      </c>
      <c r="B217" s="13" t="s">
        <v>118</v>
      </c>
      <c r="C217" s="13" t="s">
        <v>42</v>
      </c>
      <c r="D217" s="51">
        <f aca="true" t="shared" si="114" ref="D217:I217">D221</f>
        <v>260000</v>
      </c>
      <c r="E217" s="51">
        <f t="shared" si="114"/>
        <v>0</v>
      </c>
      <c r="F217" s="51">
        <f t="shared" si="114"/>
        <v>0</v>
      </c>
      <c r="G217" s="51">
        <f t="shared" si="114"/>
        <v>0</v>
      </c>
      <c r="H217" s="51">
        <f t="shared" si="114"/>
        <v>260000</v>
      </c>
      <c r="I217" s="51">
        <f t="shared" si="114"/>
        <v>260000</v>
      </c>
    </row>
    <row r="218" spans="1:9" ht="36">
      <c r="A218" s="14" t="s">
        <v>119</v>
      </c>
      <c r="B218" s="15" t="s">
        <v>118</v>
      </c>
      <c r="C218" s="15" t="s">
        <v>42</v>
      </c>
      <c r="D218" s="52">
        <f aca="true" t="shared" si="115" ref="D218:I220">D219</f>
        <v>260000</v>
      </c>
      <c r="E218" s="52">
        <f t="shared" si="115"/>
        <v>0</v>
      </c>
      <c r="F218" s="52">
        <f t="shared" si="115"/>
        <v>0</v>
      </c>
      <c r="G218" s="52">
        <f t="shared" si="115"/>
        <v>0</v>
      </c>
      <c r="H218" s="52">
        <f t="shared" si="115"/>
        <v>260000</v>
      </c>
      <c r="I218" s="52">
        <f t="shared" si="115"/>
        <v>260000</v>
      </c>
    </row>
    <row r="219" spans="1:9" ht="24">
      <c r="A219" s="14" t="s">
        <v>92</v>
      </c>
      <c r="B219" s="15" t="s">
        <v>120</v>
      </c>
      <c r="C219" s="15" t="s">
        <v>42</v>
      </c>
      <c r="D219" s="52">
        <f t="shared" si="115"/>
        <v>260000</v>
      </c>
      <c r="E219" s="52">
        <f t="shared" si="115"/>
        <v>0</v>
      </c>
      <c r="F219" s="52">
        <f t="shared" si="115"/>
        <v>0</v>
      </c>
      <c r="G219" s="52">
        <f t="shared" si="115"/>
        <v>0</v>
      </c>
      <c r="H219" s="52">
        <f t="shared" si="115"/>
        <v>260000</v>
      </c>
      <c r="I219" s="52">
        <f t="shared" si="115"/>
        <v>260000</v>
      </c>
    </row>
    <row r="220" spans="1:9" ht="25.5" customHeight="1">
      <c r="A220" s="14" t="s">
        <v>103</v>
      </c>
      <c r="B220" s="15" t="s">
        <v>120</v>
      </c>
      <c r="C220" s="15" t="s">
        <v>75</v>
      </c>
      <c r="D220" s="52">
        <f t="shared" si="115"/>
        <v>260000</v>
      </c>
      <c r="E220" s="52">
        <f t="shared" si="115"/>
        <v>0</v>
      </c>
      <c r="F220" s="52">
        <f t="shared" si="115"/>
        <v>0</v>
      </c>
      <c r="G220" s="52">
        <f t="shared" si="115"/>
        <v>0</v>
      </c>
      <c r="H220" s="52">
        <f t="shared" si="115"/>
        <v>260000</v>
      </c>
      <c r="I220" s="52">
        <f t="shared" si="115"/>
        <v>260000</v>
      </c>
    </row>
    <row r="221" spans="1:9" ht="36">
      <c r="A221" s="14" t="s">
        <v>51</v>
      </c>
      <c r="B221" s="15" t="s">
        <v>120</v>
      </c>
      <c r="C221" s="15" t="s">
        <v>52</v>
      </c>
      <c r="D221" s="52">
        <v>260000</v>
      </c>
      <c r="E221" s="53"/>
      <c r="F221" s="53"/>
      <c r="G221" s="53"/>
      <c r="H221" s="52">
        <v>260000</v>
      </c>
      <c r="I221" s="52">
        <v>260000</v>
      </c>
    </row>
    <row r="222" spans="1:9" ht="48">
      <c r="A222" s="12" t="s">
        <v>326</v>
      </c>
      <c r="B222" s="13" t="s">
        <v>238</v>
      </c>
      <c r="C222" s="13" t="s">
        <v>42</v>
      </c>
      <c r="D222" s="51">
        <f aca="true" t="shared" si="116" ref="D222:I222">D226+D227</f>
        <v>430000</v>
      </c>
      <c r="E222" s="51">
        <f t="shared" si="116"/>
        <v>0</v>
      </c>
      <c r="F222" s="51">
        <f t="shared" si="116"/>
        <v>0</v>
      </c>
      <c r="G222" s="51">
        <f t="shared" si="116"/>
        <v>0</v>
      </c>
      <c r="H222" s="51">
        <f t="shared" si="116"/>
        <v>430000</v>
      </c>
      <c r="I222" s="51">
        <f t="shared" si="116"/>
        <v>430000</v>
      </c>
    </row>
    <row r="223" spans="1:9" ht="24">
      <c r="A223" s="14" t="s">
        <v>239</v>
      </c>
      <c r="B223" s="15" t="s">
        <v>240</v>
      </c>
      <c r="C223" s="15" t="s">
        <v>42</v>
      </c>
      <c r="D223" s="52">
        <f aca="true" t="shared" si="117" ref="D223:I223">D224</f>
        <v>430000</v>
      </c>
      <c r="E223" s="52">
        <f t="shared" si="117"/>
        <v>0</v>
      </c>
      <c r="F223" s="52">
        <f t="shared" si="117"/>
        <v>0</v>
      </c>
      <c r="G223" s="52">
        <f t="shared" si="117"/>
        <v>0</v>
      </c>
      <c r="H223" s="52">
        <f t="shared" si="117"/>
        <v>430000</v>
      </c>
      <c r="I223" s="52">
        <f t="shared" si="117"/>
        <v>430000</v>
      </c>
    </row>
    <row r="224" spans="1:9" ht="24">
      <c r="A224" s="14" t="s">
        <v>12</v>
      </c>
      <c r="B224" s="15" t="s">
        <v>241</v>
      </c>
      <c r="C224" s="15" t="s">
        <v>42</v>
      </c>
      <c r="D224" s="52">
        <f aca="true" t="shared" si="118" ref="D224:I224">D226</f>
        <v>430000</v>
      </c>
      <c r="E224" s="52">
        <f t="shared" si="118"/>
        <v>0</v>
      </c>
      <c r="F224" s="52">
        <f t="shared" si="118"/>
        <v>0</v>
      </c>
      <c r="G224" s="52">
        <f t="shared" si="118"/>
        <v>0</v>
      </c>
      <c r="H224" s="52">
        <f t="shared" si="118"/>
        <v>430000</v>
      </c>
      <c r="I224" s="52">
        <f t="shared" si="118"/>
        <v>430000</v>
      </c>
    </row>
    <row r="225" spans="1:9" ht="27.75" customHeight="1">
      <c r="A225" s="14" t="s">
        <v>103</v>
      </c>
      <c r="B225" s="15" t="s">
        <v>241</v>
      </c>
      <c r="C225" s="15" t="s">
        <v>75</v>
      </c>
      <c r="D225" s="52">
        <f aca="true" t="shared" si="119" ref="D225:I225">D226</f>
        <v>430000</v>
      </c>
      <c r="E225" s="52">
        <f t="shared" si="119"/>
        <v>0</v>
      </c>
      <c r="F225" s="52">
        <f t="shared" si="119"/>
        <v>0</v>
      </c>
      <c r="G225" s="52">
        <f t="shared" si="119"/>
        <v>0</v>
      </c>
      <c r="H225" s="52">
        <f t="shared" si="119"/>
        <v>430000</v>
      </c>
      <c r="I225" s="52">
        <f t="shared" si="119"/>
        <v>430000</v>
      </c>
    </row>
    <row r="226" spans="1:9" ht="35.25" customHeight="1">
      <c r="A226" s="14" t="s">
        <v>51</v>
      </c>
      <c r="B226" s="15" t="s">
        <v>241</v>
      </c>
      <c r="C226" s="15" t="s">
        <v>52</v>
      </c>
      <c r="D226" s="52">
        <v>430000</v>
      </c>
      <c r="E226" s="53"/>
      <c r="F226" s="53"/>
      <c r="G226" s="53"/>
      <c r="H226" s="52">
        <v>430000</v>
      </c>
      <c r="I226" s="52">
        <v>430000</v>
      </c>
    </row>
    <row r="227" spans="1:9" ht="34.5" customHeight="1" hidden="1">
      <c r="A227" s="14" t="s">
        <v>242</v>
      </c>
      <c r="B227" s="15" t="s">
        <v>243</v>
      </c>
      <c r="C227" s="15" t="s">
        <v>42</v>
      </c>
      <c r="D227" s="52">
        <f>D228</f>
        <v>0</v>
      </c>
      <c r="E227" s="53"/>
      <c r="F227" s="53"/>
      <c r="G227" s="53"/>
      <c r="H227" s="52">
        <f>SUM(D227*0.9978)</f>
        <v>0</v>
      </c>
      <c r="I227" s="52">
        <f>SUM(H227*1.0294)</f>
        <v>0</v>
      </c>
    </row>
    <row r="228" spans="1:9" ht="24" hidden="1">
      <c r="A228" s="14" t="s">
        <v>12</v>
      </c>
      <c r="B228" s="15" t="s">
        <v>244</v>
      </c>
      <c r="C228" s="15" t="s">
        <v>42</v>
      </c>
      <c r="D228" s="52">
        <f>D230</f>
        <v>0</v>
      </c>
      <c r="E228" s="53"/>
      <c r="F228" s="53"/>
      <c r="G228" s="53"/>
      <c r="H228" s="52">
        <f>SUM(D228*0.9978)</f>
        <v>0</v>
      </c>
      <c r="I228" s="52">
        <f>SUM(H228*1.0294)</f>
        <v>0</v>
      </c>
    </row>
    <row r="229" spans="1:9" ht="29.25" customHeight="1" hidden="1">
      <c r="A229" s="14" t="s">
        <v>103</v>
      </c>
      <c r="B229" s="15" t="s">
        <v>244</v>
      </c>
      <c r="C229" s="15" t="s">
        <v>75</v>
      </c>
      <c r="D229" s="52">
        <f>D230</f>
        <v>0</v>
      </c>
      <c r="E229" s="53"/>
      <c r="F229" s="53"/>
      <c r="G229" s="53"/>
      <c r="H229" s="52">
        <f>SUM(D229*0.9978)</f>
        <v>0</v>
      </c>
      <c r="I229" s="52">
        <f>SUM(H229*1.0294)</f>
        <v>0</v>
      </c>
    </row>
    <row r="230" spans="1:9" ht="36" hidden="1">
      <c r="A230" s="14" t="s">
        <v>51</v>
      </c>
      <c r="B230" s="15" t="s">
        <v>244</v>
      </c>
      <c r="C230" s="15" t="s">
        <v>52</v>
      </c>
      <c r="D230" s="52">
        <v>0</v>
      </c>
      <c r="E230" s="53"/>
      <c r="F230" s="53"/>
      <c r="G230" s="53"/>
      <c r="H230" s="52">
        <f>SUM(D230*0.9978)</f>
        <v>0</v>
      </c>
      <c r="I230" s="52">
        <f>SUM(H230*1.0294)</f>
        <v>0</v>
      </c>
    </row>
    <row r="231" spans="1:9" ht="27" customHeight="1">
      <c r="A231" s="66" t="s">
        <v>86</v>
      </c>
      <c r="B231" s="29"/>
      <c r="C231" s="30"/>
      <c r="D231" s="48">
        <f aca="true" t="shared" si="120" ref="D231:I231">D232+D237+D249+D257+D262+D265+D271+D301+D282+D242+D276</f>
        <v>36585610.5</v>
      </c>
      <c r="E231" s="54">
        <f t="shared" si="120"/>
        <v>0</v>
      </c>
      <c r="F231" s="54">
        <f t="shared" si="120"/>
        <v>0</v>
      </c>
      <c r="G231" s="54">
        <f t="shared" si="120"/>
        <v>0</v>
      </c>
      <c r="H231" s="54">
        <f t="shared" si="120"/>
        <v>36778398.620000005</v>
      </c>
      <c r="I231" s="54">
        <f t="shared" si="120"/>
        <v>37093498.519999996</v>
      </c>
    </row>
    <row r="232" spans="1:9" ht="24">
      <c r="A232" s="12" t="s">
        <v>50</v>
      </c>
      <c r="B232" s="13" t="s">
        <v>95</v>
      </c>
      <c r="C232" s="13" t="s">
        <v>42</v>
      </c>
      <c r="D232" s="51">
        <f aca="true" t="shared" si="121" ref="D232:I232">D233</f>
        <v>2343700</v>
      </c>
      <c r="E232" s="51">
        <f t="shared" si="121"/>
        <v>0</v>
      </c>
      <c r="F232" s="51">
        <f t="shared" si="121"/>
        <v>0</v>
      </c>
      <c r="G232" s="51">
        <f t="shared" si="121"/>
        <v>0</v>
      </c>
      <c r="H232" s="51">
        <f t="shared" si="121"/>
        <v>2367137</v>
      </c>
      <c r="I232" s="51">
        <f t="shared" si="121"/>
        <v>2390808.37</v>
      </c>
    </row>
    <row r="233" spans="1:9" ht="12.75">
      <c r="A233" s="14" t="s">
        <v>43</v>
      </c>
      <c r="B233" s="15" t="s">
        <v>96</v>
      </c>
      <c r="C233" s="15" t="s">
        <v>42</v>
      </c>
      <c r="D233" s="52">
        <f aca="true" t="shared" si="122" ref="D233:I233">D236</f>
        <v>2343700</v>
      </c>
      <c r="E233" s="52">
        <f t="shared" si="122"/>
        <v>0</v>
      </c>
      <c r="F233" s="52">
        <f t="shared" si="122"/>
        <v>0</v>
      </c>
      <c r="G233" s="52">
        <f t="shared" si="122"/>
        <v>0</v>
      </c>
      <c r="H233" s="52">
        <f t="shared" si="122"/>
        <v>2367137</v>
      </c>
      <c r="I233" s="52">
        <f t="shared" si="122"/>
        <v>2390808.37</v>
      </c>
    </row>
    <row r="234" spans="1:9" ht="24">
      <c r="A234" s="14" t="s">
        <v>34</v>
      </c>
      <c r="B234" s="15" t="s">
        <v>97</v>
      </c>
      <c r="C234" s="15" t="s">
        <v>42</v>
      </c>
      <c r="D234" s="52">
        <f aca="true" t="shared" si="123" ref="D234:I234">D236</f>
        <v>2343700</v>
      </c>
      <c r="E234" s="52">
        <f t="shared" si="123"/>
        <v>0</v>
      </c>
      <c r="F234" s="52">
        <f t="shared" si="123"/>
        <v>0</v>
      </c>
      <c r="G234" s="52">
        <f t="shared" si="123"/>
        <v>0</v>
      </c>
      <c r="H234" s="52">
        <f t="shared" si="123"/>
        <v>2367137</v>
      </c>
      <c r="I234" s="52">
        <f t="shared" si="123"/>
        <v>2390808.37</v>
      </c>
    </row>
    <row r="235" spans="1:9" ht="60">
      <c r="A235" s="14" t="s">
        <v>78</v>
      </c>
      <c r="B235" s="15" t="s">
        <v>97</v>
      </c>
      <c r="C235" s="15" t="s">
        <v>79</v>
      </c>
      <c r="D235" s="52">
        <f aca="true" t="shared" si="124" ref="D235:I235">D236</f>
        <v>2343700</v>
      </c>
      <c r="E235" s="52">
        <f t="shared" si="124"/>
        <v>0</v>
      </c>
      <c r="F235" s="52">
        <f t="shared" si="124"/>
        <v>0</v>
      </c>
      <c r="G235" s="52">
        <f t="shared" si="124"/>
        <v>0</v>
      </c>
      <c r="H235" s="52">
        <f t="shared" si="124"/>
        <v>2367137</v>
      </c>
      <c r="I235" s="52">
        <f t="shared" si="124"/>
        <v>2390808.37</v>
      </c>
    </row>
    <row r="236" spans="1:9" ht="24">
      <c r="A236" s="14" t="s">
        <v>53</v>
      </c>
      <c r="B236" s="15" t="s">
        <v>97</v>
      </c>
      <c r="C236" s="15" t="s">
        <v>54</v>
      </c>
      <c r="D236" s="52">
        <v>2343700</v>
      </c>
      <c r="E236" s="53"/>
      <c r="F236" s="53"/>
      <c r="G236" s="53"/>
      <c r="H236" s="52">
        <v>2367137</v>
      </c>
      <c r="I236" s="52">
        <v>2390808.37</v>
      </c>
    </row>
    <row r="237" spans="1:9" ht="12.75" hidden="1">
      <c r="A237" s="12" t="s">
        <v>35</v>
      </c>
      <c r="B237" s="13" t="s">
        <v>98</v>
      </c>
      <c r="C237" s="13" t="s">
        <v>42</v>
      </c>
      <c r="D237" s="51">
        <f aca="true" t="shared" si="125" ref="D237:I237">D241</f>
        <v>0</v>
      </c>
      <c r="E237" s="51">
        <f t="shared" si="125"/>
        <v>0</v>
      </c>
      <c r="F237" s="51">
        <f t="shared" si="125"/>
        <v>0</v>
      </c>
      <c r="G237" s="51">
        <f t="shared" si="125"/>
        <v>0</v>
      </c>
      <c r="H237" s="51">
        <f t="shared" si="125"/>
        <v>0</v>
      </c>
      <c r="I237" s="51">
        <f t="shared" si="125"/>
        <v>0</v>
      </c>
    </row>
    <row r="238" spans="1:9" ht="12.75" hidden="1">
      <c r="A238" s="14" t="s">
        <v>36</v>
      </c>
      <c r="B238" s="15" t="s">
        <v>99</v>
      </c>
      <c r="C238" s="15" t="s">
        <v>42</v>
      </c>
      <c r="D238" s="52">
        <f aca="true" t="shared" si="126" ref="D238:I238">D241</f>
        <v>0</v>
      </c>
      <c r="E238" s="52">
        <f t="shared" si="126"/>
        <v>0</v>
      </c>
      <c r="F238" s="52">
        <f t="shared" si="126"/>
        <v>0</v>
      </c>
      <c r="G238" s="52">
        <f t="shared" si="126"/>
        <v>0</v>
      </c>
      <c r="H238" s="52">
        <f t="shared" si="126"/>
        <v>0</v>
      </c>
      <c r="I238" s="52">
        <f t="shared" si="126"/>
        <v>0</v>
      </c>
    </row>
    <row r="239" spans="1:9" ht="24" hidden="1">
      <c r="A239" s="14" t="s">
        <v>34</v>
      </c>
      <c r="B239" s="15" t="s">
        <v>100</v>
      </c>
      <c r="C239" s="15" t="s">
        <v>42</v>
      </c>
      <c r="D239" s="52">
        <f aca="true" t="shared" si="127" ref="D239:I239">D241</f>
        <v>0</v>
      </c>
      <c r="E239" s="52">
        <f t="shared" si="127"/>
        <v>0</v>
      </c>
      <c r="F239" s="52">
        <f t="shared" si="127"/>
        <v>0</v>
      </c>
      <c r="G239" s="52">
        <f t="shared" si="127"/>
        <v>0</v>
      </c>
      <c r="H239" s="52">
        <f t="shared" si="127"/>
        <v>0</v>
      </c>
      <c r="I239" s="52">
        <f t="shared" si="127"/>
        <v>0</v>
      </c>
    </row>
    <row r="240" spans="1:9" ht="60" hidden="1">
      <c r="A240" s="14" t="s">
        <v>78</v>
      </c>
      <c r="B240" s="15" t="s">
        <v>100</v>
      </c>
      <c r="C240" s="15" t="s">
        <v>79</v>
      </c>
      <c r="D240" s="52">
        <f aca="true" t="shared" si="128" ref="D240:I240">D241</f>
        <v>0</v>
      </c>
      <c r="E240" s="52">
        <f t="shared" si="128"/>
        <v>0</v>
      </c>
      <c r="F240" s="52">
        <f t="shared" si="128"/>
        <v>0</v>
      </c>
      <c r="G240" s="52">
        <f t="shared" si="128"/>
        <v>0</v>
      </c>
      <c r="H240" s="52">
        <f t="shared" si="128"/>
        <v>0</v>
      </c>
      <c r="I240" s="52">
        <f t="shared" si="128"/>
        <v>0</v>
      </c>
    </row>
    <row r="241" spans="1:9" ht="24" hidden="1">
      <c r="A241" s="14" t="s">
        <v>53</v>
      </c>
      <c r="B241" s="15" t="s">
        <v>100</v>
      </c>
      <c r="C241" s="15" t="s">
        <v>54</v>
      </c>
      <c r="D241" s="52">
        <v>0</v>
      </c>
      <c r="E241" s="53"/>
      <c r="F241" s="53"/>
      <c r="G241" s="53"/>
      <c r="H241" s="52">
        <v>0</v>
      </c>
      <c r="I241" s="52">
        <v>0</v>
      </c>
    </row>
    <row r="242" spans="1:9" ht="0.75" customHeight="1">
      <c r="A242" s="24" t="s">
        <v>257</v>
      </c>
      <c r="B242" s="13" t="s">
        <v>94</v>
      </c>
      <c r="C242" s="13" t="s">
        <v>42</v>
      </c>
      <c r="D242" s="51">
        <v>0</v>
      </c>
      <c r="E242" s="55"/>
      <c r="F242" s="55"/>
      <c r="G242" s="55"/>
      <c r="H242" s="51">
        <v>0</v>
      </c>
      <c r="I242" s="51">
        <v>0</v>
      </c>
    </row>
    <row r="243" spans="1:9" ht="24" hidden="1">
      <c r="A243" s="20" t="s">
        <v>258</v>
      </c>
      <c r="B243" s="15" t="s">
        <v>261</v>
      </c>
      <c r="C243" s="15" t="s">
        <v>42</v>
      </c>
      <c r="D243" s="52">
        <v>0</v>
      </c>
      <c r="E243" s="53"/>
      <c r="F243" s="53"/>
      <c r="G243" s="53"/>
      <c r="H243" s="52">
        <v>0</v>
      </c>
      <c r="I243" s="52">
        <v>0</v>
      </c>
    </row>
    <row r="244" spans="1:9" ht="24" hidden="1">
      <c r="A244" s="20" t="s">
        <v>259</v>
      </c>
      <c r="B244" s="15" t="s">
        <v>262</v>
      </c>
      <c r="C244" s="15" t="s">
        <v>42</v>
      </c>
      <c r="D244" s="52">
        <v>0</v>
      </c>
      <c r="E244" s="53"/>
      <c r="F244" s="53"/>
      <c r="G244" s="53"/>
      <c r="H244" s="52">
        <v>0</v>
      </c>
      <c r="I244" s="52">
        <v>0</v>
      </c>
    </row>
    <row r="245" spans="1:9" ht="24" hidden="1">
      <c r="A245" s="20" t="s">
        <v>260</v>
      </c>
      <c r="B245" s="15" t="s">
        <v>263</v>
      </c>
      <c r="C245" s="15" t="s">
        <v>42</v>
      </c>
      <c r="D245" s="52">
        <v>0</v>
      </c>
      <c r="E245" s="53"/>
      <c r="F245" s="53"/>
      <c r="G245" s="53"/>
      <c r="H245" s="52">
        <v>0</v>
      </c>
      <c r="I245" s="52">
        <v>0</v>
      </c>
    </row>
    <row r="246" spans="1:9" ht="24" hidden="1">
      <c r="A246" s="20" t="s">
        <v>103</v>
      </c>
      <c r="B246" s="15" t="s">
        <v>263</v>
      </c>
      <c r="C246" s="15" t="s">
        <v>75</v>
      </c>
      <c r="D246" s="52">
        <v>0</v>
      </c>
      <c r="E246" s="53"/>
      <c r="F246" s="53"/>
      <c r="G246" s="53"/>
      <c r="H246" s="52">
        <v>0</v>
      </c>
      <c r="I246" s="52">
        <v>0</v>
      </c>
    </row>
    <row r="247" spans="1:9" ht="36" hidden="1">
      <c r="A247" s="20" t="s">
        <v>51</v>
      </c>
      <c r="B247" s="15" t="s">
        <v>263</v>
      </c>
      <c r="C247" s="15" t="s">
        <v>52</v>
      </c>
      <c r="D247" s="52">
        <v>0</v>
      </c>
      <c r="E247" s="53"/>
      <c r="F247" s="53"/>
      <c r="G247" s="53"/>
      <c r="H247" s="52">
        <v>0</v>
      </c>
      <c r="I247" s="52">
        <v>0</v>
      </c>
    </row>
    <row r="248" spans="1:9" ht="48">
      <c r="A248" s="12" t="s">
        <v>44</v>
      </c>
      <c r="B248" s="13" t="s">
        <v>94</v>
      </c>
      <c r="C248" s="13" t="s">
        <v>42</v>
      </c>
      <c r="D248" s="51">
        <f aca="true" t="shared" si="129" ref="D248:I248">D249+D257</f>
        <v>32310765.5</v>
      </c>
      <c r="E248" s="51">
        <f t="shared" si="129"/>
        <v>0</v>
      </c>
      <c r="F248" s="51">
        <f t="shared" si="129"/>
        <v>0</v>
      </c>
      <c r="G248" s="51">
        <f t="shared" si="129"/>
        <v>0</v>
      </c>
      <c r="H248" s="51">
        <f t="shared" si="129"/>
        <v>32480116.62</v>
      </c>
      <c r="I248" s="51">
        <f t="shared" si="129"/>
        <v>32771545.15</v>
      </c>
    </row>
    <row r="249" spans="1:9" ht="24">
      <c r="A249" s="12" t="s">
        <v>37</v>
      </c>
      <c r="B249" s="13" t="s">
        <v>101</v>
      </c>
      <c r="C249" s="13" t="s">
        <v>42</v>
      </c>
      <c r="D249" s="51">
        <f aca="true" t="shared" si="130" ref="D249:I249">D250</f>
        <v>32205765.5</v>
      </c>
      <c r="E249" s="51">
        <f t="shared" si="130"/>
        <v>0</v>
      </c>
      <c r="F249" s="51">
        <f t="shared" si="130"/>
        <v>0</v>
      </c>
      <c r="G249" s="51">
        <f t="shared" si="130"/>
        <v>0</v>
      </c>
      <c r="H249" s="51">
        <f t="shared" si="130"/>
        <v>32375116.62</v>
      </c>
      <c r="I249" s="51">
        <f t="shared" si="130"/>
        <v>32666545.15</v>
      </c>
    </row>
    <row r="250" spans="1:9" ht="24">
      <c r="A250" s="14" t="s">
        <v>34</v>
      </c>
      <c r="B250" s="15" t="s">
        <v>102</v>
      </c>
      <c r="C250" s="15" t="s">
        <v>42</v>
      </c>
      <c r="D250" s="52">
        <f aca="true" t="shared" si="131" ref="D250:I250">D252+D254+D255</f>
        <v>32205765.5</v>
      </c>
      <c r="E250" s="52">
        <f t="shared" si="131"/>
        <v>0</v>
      </c>
      <c r="F250" s="52">
        <f t="shared" si="131"/>
        <v>0</v>
      </c>
      <c r="G250" s="52">
        <f t="shared" si="131"/>
        <v>0</v>
      </c>
      <c r="H250" s="52">
        <f t="shared" si="131"/>
        <v>32375116.62</v>
      </c>
      <c r="I250" s="52">
        <f t="shared" si="131"/>
        <v>32666545.15</v>
      </c>
    </row>
    <row r="251" spans="1:9" ht="60" customHeight="1">
      <c r="A251" s="14" t="s">
        <v>78</v>
      </c>
      <c r="B251" s="15" t="s">
        <v>102</v>
      </c>
      <c r="C251" s="15" t="s">
        <v>79</v>
      </c>
      <c r="D251" s="52">
        <f>D252</f>
        <v>28770617</v>
      </c>
      <c r="E251" s="53"/>
      <c r="F251" s="53"/>
      <c r="G251" s="53"/>
      <c r="H251" s="52">
        <f>SUM(H252)</f>
        <v>29142853.1</v>
      </c>
      <c r="I251" s="52">
        <f>SUM(I252)</f>
        <v>29434281.63</v>
      </c>
    </row>
    <row r="252" spans="1:9" ht="24">
      <c r="A252" s="14" t="s">
        <v>53</v>
      </c>
      <c r="B252" s="15" t="s">
        <v>102</v>
      </c>
      <c r="C252" s="15" t="s">
        <v>54</v>
      </c>
      <c r="D252" s="52">
        <f>28854310-83693</f>
        <v>28770617</v>
      </c>
      <c r="E252" s="53"/>
      <c r="F252" s="53"/>
      <c r="G252" s="53"/>
      <c r="H252" s="52">
        <v>29142853.1</v>
      </c>
      <c r="I252" s="52">
        <v>29434281.63</v>
      </c>
    </row>
    <row r="253" spans="1:9" ht="24">
      <c r="A253" s="14" t="s">
        <v>103</v>
      </c>
      <c r="B253" s="15" t="s">
        <v>102</v>
      </c>
      <c r="C253" s="15" t="s">
        <v>75</v>
      </c>
      <c r="D253" s="52">
        <f aca="true" t="shared" si="132" ref="D253:I253">D254</f>
        <v>3415148.5</v>
      </c>
      <c r="E253" s="52">
        <f t="shared" si="132"/>
        <v>0</v>
      </c>
      <c r="F253" s="52">
        <f t="shared" si="132"/>
        <v>0</v>
      </c>
      <c r="G253" s="52">
        <f t="shared" si="132"/>
        <v>0</v>
      </c>
      <c r="H253" s="52">
        <f t="shared" si="132"/>
        <v>3212263.52</v>
      </c>
      <c r="I253" s="52">
        <f t="shared" si="132"/>
        <v>3212263.52</v>
      </c>
    </row>
    <row r="254" spans="1:9" ht="36">
      <c r="A254" s="14" t="s">
        <v>51</v>
      </c>
      <c r="B254" s="15" t="s">
        <v>102</v>
      </c>
      <c r="C254" s="15" t="s">
        <v>52</v>
      </c>
      <c r="D254" s="52">
        <f>3186350+11000+72693+95105.5+50000</f>
        <v>3415148.5</v>
      </c>
      <c r="E254" s="53"/>
      <c r="F254" s="53"/>
      <c r="G254" s="53"/>
      <c r="H254" s="52">
        <v>3212263.52</v>
      </c>
      <c r="I254" s="52">
        <v>3212263.52</v>
      </c>
    </row>
    <row r="255" spans="1:9" ht="12.75">
      <c r="A255" s="14" t="s">
        <v>80</v>
      </c>
      <c r="B255" s="15" t="s">
        <v>102</v>
      </c>
      <c r="C255" s="15" t="s">
        <v>68</v>
      </c>
      <c r="D255" s="52">
        <f aca="true" t="shared" si="133" ref="D255:I255">D256</f>
        <v>20000</v>
      </c>
      <c r="E255" s="52">
        <f t="shared" si="133"/>
        <v>0</v>
      </c>
      <c r="F255" s="52">
        <f t="shared" si="133"/>
        <v>0</v>
      </c>
      <c r="G255" s="52">
        <f t="shared" si="133"/>
        <v>0</v>
      </c>
      <c r="H255" s="52">
        <f t="shared" si="133"/>
        <v>20000</v>
      </c>
      <c r="I255" s="52">
        <f t="shared" si="133"/>
        <v>20000</v>
      </c>
    </row>
    <row r="256" spans="1:9" ht="18.75" customHeight="1">
      <c r="A256" s="14" t="s">
        <v>87</v>
      </c>
      <c r="B256" s="15" t="s">
        <v>102</v>
      </c>
      <c r="C256" s="15" t="s">
        <v>88</v>
      </c>
      <c r="D256" s="52">
        <v>20000</v>
      </c>
      <c r="E256" s="53"/>
      <c r="F256" s="53"/>
      <c r="G256" s="53"/>
      <c r="H256" s="52">
        <v>20000</v>
      </c>
      <c r="I256" s="52">
        <v>20000</v>
      </c>
    </row>
    <row r="257" spans="1:9" ht="48">
      <c r="A257" s="12" t="s">
        <v>251</v>
      </c>
      <c r="B257" s="13" t="s">
        <v>94</v>
      </c>
      <c r="C257" s="13" t="s">
        <v>42</v>
      </c>
      <c r="D257" s="51">
        <f>D258</f>
        <v>105000</v>
      </c>
      <c r="E257" s="51">
        <f aca="true" t="shared" si="134" ref="E257:I258">E258</f>
        <v>0</v>
      </c>
      <c r="F257" s="51">
        <f t="shared" si="134"/>
        <v>0</v>
      </c>
      <c r="G257" s="51">
        <f t="shared" si="134"/>
        <v>0</v>
      </c>
      <c r="H257" s="51">
        <f t="shared" si="134"/>
        <v>105000</v>
      </c>
      <c r="I257" s="51">
        <f t="shared" si="134"/>
        <v>105000</v>
      </c>
    </row>
    <row r="258" spans="1:9" ht="49.5" customHeight="1">
      <c r="A258" s="12" t="s">
        <v>0</v>
      </c>
      <c r="B258" s="13" t="s">
        <v>301</v>
      </c>
      <c r="C258" s="13" t="s">
        <v>42</v>
      </c>
      <c r="D258" s="51">
        <f>D259</f>
        <v>105000</v>
      </c>
      <c r="E258" s="51">
        <f t="shared" si="134"/>
        <v>0</v>
      </c>
      <c r="F258" s="51">
        <f t="shared" si="134"/>
        <v>0</v>
      </c>
      <c r="G258" s="51">
        <f t="shared" si="134"/>
        <v>0</v>
      </c>
      <c r="H258" s="51">
        <f t="shared" si="134"/>
        <v>105000</v>
      </c>
      <c r="I258" s="51">
        <f t="shared" si="134"/>
        <v>105000</v>
      </c>
    </row>
    <row r="259" spans="1:9" ht="24">
      <c r="A259" s="14" t="s">
        <v>1</v>
      </c>
      <c r="B259" s="15" t="s">
        <v>337</v>
      </c>
      <c r="C259" s="15" t="s">
        <v>42</v>
      </c>
      <c r="D259" s="52">
        <f aca="true" t="shared" si="135" ref="D259:I259">D261</f>
        <v>105000</v>
      </c>
      <c r="E259" s="52">
        <f t="shared" si="135"/>
        <v>0</v>
      </c>
      <c r="F259" s="52">
        <f t="shared" si="135"/>
        <v>0</v>
      </c>
      <c r="G259" s="52">
        <f t="shared" si="135"/>
        <v>0</v>
      </c>
      <c r="H259" s="52">
        <f t="shared" si="135"/>
        <v>105000</v>
      </c>
      <c r="I259" s="52">
        <f t="shared" si="135"/>
        <v>105000</v>
      </c>
    </row>
    <row r="260" spans="1:9" ht="24">
      <c r="A260" s="14" t="s">
        <v>103</v>
      </c>
      <c r="B260" s="15" t="s">
        <v>337</v>
      </c>
      <c r="C260" s="15" t="s">
        <v>75</v>
      </c>
      <c r="D260" s="52">
        <f aca="true" t="shared" si="136" ref="D260:I260">D261</f>
        <v>105000</v>
      </c>
      <c r="E260" s="52">
        <f t="shared" si="136"/>
        <v>0</v>
      </c>
      <c r="F260" s="52">
        <f t="shared" si="136"/>
        <v>0</v>
      </c>
      <c r="G260" s="52">
        <f t="shared" si="136"/>
        <v>0</v>
      </c>
      <c r="H260" s="52">
        <f t="shared" si="136"/>
        <v>105000</v>
      </c>
      <c r="I260" s="52">
        <f t="shared" si="136"/>
        <v>105000</v>
      </c>
    </row>
    <row r="261" spans="1:9" ht="36">
      <c r="A261" s="14" t="s">
        <v>51</v>
      </c>
      <c r="B261" s="15" t="s">
        <v>337</v>
      </c>
      <c r="C261" s="15" t="s">
        <v>52</v>
      </c>
      <c r="D261" s="52">
        <v>105000</v>
      </c>
      <c r="E261" s="53"/>
      <c r="F261" s="53"/>
      <c r="G261" s="53"/>
      <c r="H261" s="52">
        <v>105000</v>
      </c>
      <c r="I261" s="52">
        <v>105000</v>
      </c>
    </row>
    <row r="262" spans="1:9" ht="76.5" customHeight="1" hidden="1">
      <c r="A262" s="25" t="s">
        <v>252</v>
      </c>
      <c r="B262" s="13" t="s">
        <v>253</v>
      </c>
      <c r="C262" s="13" t="s">
        <v>42</v>
      </c>
      <c r="D262" s="51">
        <f>D263</f>
        <v>0</v>
      </c>
      <c r="E262" s="53"/>
      <c r="F262" s="53"/>
      <c r="G262" s="53"/>
      <c r="H262" s="52">
        <f>SUM(D262*0.9978)</f>
        <v>0</v>
      </c>
      <c r="I262" s="52">
        <f>SUM(H262*1.0294)</f>
        <v>0</v>
      </c>
    </row>
    <row r="263" spans="1:9" ht="24" hidden="1">
      <c r="A263" s="14" t="s">
        <v>103</v>
      </c>
      <c r="B263" s="15" t="s">
        <v>253</v>
      </c>
      <c r="C263" s="15" t="s">
        <v>75</v>
      </c>
      <c r="D263" s="52">
        <f>D264</f>
        <v>0</v>
      </c>
      <c r="E263" s="53"/>
      <c r="F263" s="53"/>
      <c r="G263" s="53"/>
      <c r="H263" s="52">
        <f>SUM(D263*0.9978)</f>
        <v>0</v>
      </c>
      <c r="I263" s="52">
        <f>SUM(H263*1.0294)</f>
        <v>0</v>
      </c>
    </row>
    <row r="264" spans="1:9" ht="36" hidden="1">
      <c r="A264" s="14" t="s">
        <v>51</v>
      </c>
      <c r="B264" s="15" t="s">
        <v>253</v>
      </c>
      <c r="C264" s="15" t="s">
        <v>52</v>
      </c>
      <c r="D264" s="52"/>
      <c r="E264" s="53"/>
      <c r="F264" s="53"/>
      <c r="G264" s="53"/>
      <c r="H264" s="52">
        <f>SUM(D264*0.9978)</f>
        <v>0</v>
      </c>
      <c r="I264" s="52">
        <f>SUM(H264*1.0294)</f>
        <v>0</v>
      </c>
    </row>
    <row r="265" spans="1:9" s="1" customFormat="1" ht="36">
      <c r="A265" s="12" t="s">
        <v>104</v>
      </c>
      <c r="B265" s="13" t="s">
        <v>94</v>
      </c>
      <c r="C265" s="13" t="s">
        <v>42</v>
      </c>
      <c r="D265" s="51">
        <f aca="true" t="shared" si="137" ref="D265:I266">D266</f>
        <v>65233</v>
      </c>
      <c r="E265" s="51">
        <f t="shared" si="137"/>
        <v>0</v>
      </c>
      <c r="F265" s="51">
        <f t="shared" si="137"/>
        <v>0</v>
      </c>
      <c r="G265" s="51">
        <f t="shared" si="137"/>
        <v>0</v>
      </c>
      <c r="H265" s="51">
        <f t="shared" si="137"/>
        <v>65233</v>
      </c>
      <c r="I265" s="51">
        <f t="shared" si="137"/>
        <v>65233</v>
      </c>
    </row>
    <row r="266" spans="1:9" ht="12.75">
      <c r="A266" s="12" t="s">
        <v>305</v>
      </c>
      <c r="B266" s="13" t="s">
        <v>105</v>
      </c>
      <c r="C266" s="13" t="s">
        <v>42</v>
      </c>
      <c r="D266" s="51">
        <f t="shared" si="137"/>
        <v>65233</v>
      </c>
      <c r="E266" s="51">
        <f t="shared" si="137"/>
        <v>0</v>
      </c>
      <c r="F266" s="51">
        <f t="shared" si="137"/>
        <v>0</v>
      </c>
      <c r="G266" s="51">
        <f t="shared" si="137"/>
        <v>0</v>
      </c>
      <c r="H266" s="51">
        <f t="shared" si="137"/>
        <v>65233</v>
      </c>
      <c r="I266" s="51">
        <f t="shared" si="137"/>
        <v>65233</v>
      </c>
    </row>
    <row r="267" spans="1:9" ht="12.75">
      <c r="A267" s="14" t="s">
        <v>306</v>
      </c>
      <c r="B267" s="15" t="s">
        <v>308</v>
      </c>
      <c r="C267" s="15" t="s">
        <v>42</v>
      </c>
      <c r="D267" s="52">
        <f aca="true" t="shared" si="138" ref="D267:I267">D270</f>
        <v>65233</v>
      </c>
      <c r="E267" s="52">
        <f t="shared" si="138"/>
        <v>0</v>
      </c>
      <c r="F267" s="52">
        <f t="shared" si="138"/>
        <v>0</v>
      </c>
      <c r="G267" s="52">
        <f t="shared" si="138"/>
        <v>0</v>
      </c>
      <c r="H267" s="52">
        <f t="shared" si="138"/>
        <v>65233</v>
      </c>
      <c r="I267" s="52">
        <f t="shared" si="138"/>
        <v>65233</v>
      </c>
    </row>
    <row r="268" spans="1:9" ht="36">
      <c r="A268" s="14" t="s">
        <v>307</v>
      </c>
      <c r="B268" s="15" t="s">
        <v>309</v>
      </c>
      <c r="C268" s="15" t="s">
        <v>42</v>
      </c>
      <c r="D268" s="52">
        <f aca="true" t="shared" si="139" ref="D268:I268">D270</f>
        <v>65233</v>
      </c>
      <c r="E268" s="52">
        <f t="shared" si="139"/>
        <v>0</v>
      </c>
      <c r="F268" s="52">
        <f t="shared" si="139"/>
        <v>0</v>
      </c>
      <c r="G268" s="52">
        <f t="shared" si="139"/>
        <v>0</v>
      </c>
      <c r="H268" s="52">
        <f t="shared" si="139"/>
        <v>65233</v>
      </c>
      <c r="I268" s="52">
        <f t="shared" si="139"/>
        <v>65233</v>
      </c>
    </row>
    <row r="269" spans="1:9" ht="12.75">
      <c r="A269" s="20" t="s">
        <v>45</v>
      </c>
      <c r="B269" s="15" t="s">
        <v>309</v>
      </c>
      <c r="C269" s="15" t="s">
        <v>83</v>
      </c>
      <c r="D269" s="52">
        <f aca="true" t="shared" si="140" ref="D269:I269">D270</f>
        <v>65233</v>
      </c>
      <c r="E269" s="52">
        <f t="shared" si="140"/>
        <v>0</v>
      </c>
      <c r="F269" s="52">
        <f t="shared" si="140"/>
        <v>0</v>
      </c>
      <c r="G269" s="52">
        <f t="shared" si="140"/>
        <v>0</v>
      </c>
      <c r="H269" s="52">
        <f t="shared" si="140"/>
        <v>65233</v>
      </c>
      <c r="I269" s="52">
        <f t="shared" si="140"/>
        <v>65233</v>
      </c>
    </row>
    <row r="270" spans="1:9" ht="12.75">
      <c r="A270" s="20" t="s">
        <v>48</v>
      </c>
      <c r="B270" s="15" t="s">
        <v>309</v>
      </c>
      <c r="C270" s="15" t="s">
        <v>8</v>
      </c>
      <c r="D270" s="52">
        <v>65233</v>
      </c>
      <c r="E270" s="53"/>
      <c r="F270" s="53"/>
      <c r="G270" s="53"/>
      <c r="H270" s="52">
        <v>65233</v>
      </c>
      <c r="I270" s="52">
        <v>65233</v>
      </c>
    </row>
    <row r="271" spans="1:9" ht="12.75">
      <c r="A271" s="12" t="s">
        <v>46</v>
      </c>
      <c r="B271" s="13" t="s">
        <v>94</v>
      </c>
      <c r="C271" s="13" t="s">
        <v>42</v>
      </c>
      <c r="D271" s="51">
        <f aca="true" t="shared" si="141" ref="D271:I272">D272</f>
        <v>500000</v>
      </c>
      <c r="E271" s="51">
        <f t="shared" si="141"/>
        <v>0</v>
      </c>
      <c r="F271" s="51">
        <f t="shared" si="141"/>
        <v>0</v>
      </c>
      <c r="G271" s="51">
        <f t="shared" si="141"/>
        <v>0</v>
      </c>
      <c r="H271" s="51">
        <f t="shared" si="141"/>
        <v>500000</v>
      </c>
      <c r="I271" s="51">
        <f t="shared" si="141"/>
        <v>500000</v>
      </c>
    </row>
    <row r="272" spans="1:9" ht="13.5" customHeight="1">
      <c r="A272" s="12" t="s">
        <v>3</v>
      </c>
      <c r="B272" s="13" t="s">
        <v>106</v>
      </c>
      <c r="C272" s="13" t="s">
        <v>42</v>
      </c>
      <c r="D272" s="51">
        <f t="shared" si="141"/>
        <v>500000</v>
      </c>
      <c r="E272" s="51">
        <f t="shared" si="141"/>
        <v>0</v>
      </c>
      <c r="F272" s="51">
        <f t="shared" si="141"/>
        <v>0</v>
      </c>
      <c r="G272" s="51">
        <f t="shared" si="141"/>
        <v>0</v>
      </c>
      <c r="H272" s="51">
        <f t="shared" si="141"/>
        <v>500000</v>
      </c>
      <c r="I272" s="51">
        <f t="shared" si="141"/>
        <v>500000</v>
      </c>
    </row>
    <row r="273" spans="1:9" ht="24">
      <c r="A273" s="14" t="s">
        <v>93</v>
      </c>
      <c r="B273" s="15" t="s">
        <v>107</v>
      </c>
      <c r="C273" s="15" t="s">
        <v>42</v>
      </c>
      <c r="D273" s="52">
        <f aca="true" t="shared" si="142" ref="D273:I273">D275</f>
        <v>500000</v>
      </c>
      <c r="E273" s="52">
        <f t="shared" si="142"/>
        <v>0</v>
      </c>
      <c r="F273" s="52">
        <f t="shared" si="142"/>
        <v>0</v>
      </c>
      <c r="G273" s="52">
        <f t="shared" si="142"/>
        <v>0</v>
      </c>
      <c r="H273" s="52">
        <f t="shared" si="142"/>
        <v>500000</v>
      </c>
      <c r="I273" s="52">
        <f t="shared" si="142"/>
        <v>500000</v>
      </c>
    </row>
    <row r="274" spans="1:9" ht="12.75">
      <c r="A274" s="14" t="s">
        <v>80</v>
      </c>
      <c r="B274" s="15" t="s">
        <v>107</v>
      </c>
      <c r="C274" s="15" t="s">
        <v>68</v>
      </c>
      <c r="D274" s="52">
        <f aca="true" t="shared" si="143" ref="D274:I274">D275</f>
        <v>500000</v>
      </c>
      <c r="E274" s="52">
        <f t="shared" si="143"/>
        <v>0</v>
      </c>
      <c r="F274" s="52">
        <f t="shared" si="143"/>
        <v>0</v>
      </c>
      <c r="G274" s="52">
        <f t="shared" si="143"/>
        <v>0</v>
      </c>
      <c r="H274" s="52">
        <f t="shared" si="143"/>
        <v>500000</v>
      </c>
      <c r="I274" s="52">
        <f t="shared" si="143"/>
        <v>500000</v>
      </c>
    </row>
    <row r="275" spans="1:9" ht="12.75">
      <c r="A275" s="14" t="s">
        <v>55</v>
      </c>
      <c r="B275" s="15" t="s">
        <v>107</v>
      </c>
      <c r="C275" s="15" t="s">
        <v>7</v>
      </c>
      <c r="D275" s="52">
        <v>500000</v>
      </c>
      <c r="E275" s="56"/>
      <c r="F275" s="53"/>
      <c r="G275" s="53"/>
      <c r="H275" s="52">
        <v>500000</v>
      </c>
      <c r="I275" s="52">
        <v>500000</v>
      </c>
    </row>
    <row r="276" spans="1:9" ht="24" hidden="1">
      <c r="A276" s="12" t="s">
        <v>296</v>
      </c>
      <c r="B276" s="13" t="s">
        <v>94</v>
      </c>
      <c r="C276" s="13" t="s">
        <v>42</v>
      </c>
      <c r="D276" s="51">
        <f aca="true" t="shared" si="144" ref="D276:I276">D277</f>
        <v>0</v>
      </c>
      <c r="E276" s="51">
        <f t="shared" si="144"/>
        <v>0</v>
      </c>
      <c r="F276" s="51">
        <f t="shared" si="144"/>
        <v>0</v>
      </c>
      <c r="G276" s="51">
        <f t="shared" si="144"/>
        <v>0</v>
      </c>
      <c r="H276" s="51">
        <f t="shared" si="144"/>
        <v>0</v>
      </c>
      <c r="I276" s="51">
        <f t="shared" si="144"/>
        <v>0</v>
      </c>
    </row>
    <row r="277" spans="1:9" ht="24" hidden="1">
      <c r="A277" s="12" t="s">
        <v>297</v>
      </c>
      <c r="B277" s="13" t="s">
        <v>94</v>
      </c>
      <c r="C277" s="13" t="s">
        <v>42</v>
      </c>
      <c r="D277" s="51">
        <f>D278</f>
        <v>0</v>
      </c>
      <c r="E277" s="51">
        <f aca="true" t="shared" si="145" ref="E277:I280">E278</f>
        <v>0</v>
      </c>
      <c r="F277" s="51">
        <f t="shared" si="145"/>
        <v>0</v>
      </c>
      <c r="G277" s="51">
        <f t="shared" si="145"/>
        <v>0</v>
      </c>
      <c r="H277" s="51">
        <f t="shared" si="145"/>
        <v>0</v>
      </c>
      <c r="I277" s="51">
        <f t="shared" si="145"/>
        <v>0</v>
      </c>
    </row>
    <row r="278" spans="1:9" ht="12.75" hidden="1">
      <c r="A278" s="14" t="s">
        <v>69</v>
      </c>
      <c r="B278" s="15" t="s">
        <v>212</v>
      </c>
      <c r="C278" s="15" t="s">
        <v>42</v>
      </c>
      <c r="D278" s="52">
        <f>D279</f>
        <v>0</v>
      </c>
      <c r="E278" s="52">
        <f t="shared" si="145"/>
        <v>0</v>
      </c>
      <c r="F278" s="52">
        <f t="shared" si="145"/>
        <v>0</v>
      </c>
      <c r="G278" s="52">
        <f t="shared" si="145"/>
        <v>0</v>
      </c>
      <c r="H278" s="52">
        <f t="shared" si="145"/>
        <v>0</v>
      </c>
      <c r="I278" s="52">
        <f t="shared" si="145"/>
        <v>0</v>
      </c>
    </row>
    <row r="279" spans="1:9" ht="12.75" hidden="1">
      <c r="A279" s="14" t="s">
        <v>70</v>
      </c>
      <c r="B279" s="15" t="s">
        <v>213</v>
      </c>
      <c r="C279" s="15" t="s">
        <v>42</v>
      </c>
      <c r="D279" s="52">
        <f>D280</f>
        <v>0</v>
      </c>
      <c r="E279" s="52">
        <f t="shared" si="145"/>
        <v>0</v>
      </c>
      <c r="F279" s="52">
        <f t="shared" si="145"/>
        <v>0</v>
      </c>
      <c r="G279" s="52">
        <f t="shared" si="145"/>
        <v>0</v>
      </c>
      <c r="H279" s="52">
        <f t="shared" si="145"/>
        <v>0</v>
      </c>
      <c r="I279" s="52">
        <f t="shared" si="145"/>
        <v>0</v>
      </c>
    </row>
    <row r="280" spans="1:9" ht="24" hidden="1">
      <c r="A280" s="14" t="s">
        <v>71</v>
      </c>
      <c r="B280" s="15" t="s">
        <v>213</v>
      </c>
      <c r="C280" s="15" t="s">
        <v>72</v>
      </c>
      <c r="D280" s="52">
        <f>D281</f>
        <v>0</v>
      </c>
      <c r="E280" s="52">
        <f t="shared" si="145"/>
        <v>0</v>
      </c>
      <c r="F280" s="52">
        <f t="shared" si="145"/>
        <v>0</v>
      </c>
      <c r="G280" s="52">
        <f t="shared" si="145"/>
        <v>0</v>
      </c>
      <c r="H280" s="52">
        <f t="shared" si="145"/>
        <v>0</v>
      </c>
      <c r="I280" s="52">
        <f t="shared" si="145"/>
        <v>0</v>
      </c>
    </row>
    <row r="281" spans="1:9" ht="12.75" hidden="1">
      <c r="A281" s="14" t="s">
        <v>73</v>
      </c>
      <c r="B281" s="15" t="s">
        <v>213</v>
      </c>
      <c r="C281" s="15" t="s">
        <v>74</v>
      </c>
      <c r="D281" s="52">
        <v>0</v>
      </c>
      <c r="E281" s="56"/>
      <c r="F281" s="53"/>
      <c r="G281" s="53"/>
      <c r="H281" s="52">
        <v>0</v>
      </c>
      <c r="I281" s="52">
        <v>0</v>
      </c>
    </row>
    <row r="282" spans="1:9" ht="24">
      <c r="A282" s="12" t="s">
        <v>6</v>
      </c>
      <c r="B282" s="13" t="s">
        <v>112</v>
      </c>
      <c r="C282" s="13" t="s">
        <v>42</v>
      </c>
      <c r="D282" s="51">
        <f aca="true" t="shared" si="146" ref="D282:I282">D293+D296+D300</f>
        <v>715912</v>
      </c>
      <c r="E282" s="51">
        <f t="shared" si="146"/>
        <v>0</v>
      </c>
      <c r="F282" s="51">
        <f t="shared" si="146"/>
        <v>0</v>
      </c>
      <c r="G282" s="51">
        <f t="shared" si="146"/>
        <v>0</v>
      </c>
      <c r="H282" s="51">
        <f t="shared" si="146"/>
        <v>715912</v>
      </c>
      <c r="I282" s="51">
        <f t="shared" si="146"/>
        <v>715912</v>
      </c>
    </row>
    <row r="283" spans="1:9" ht="0.75" customHeight="1">
      <c r="A283" s="14" t="s">
        <v>264</v>
      </c>
      <c r="B283" s="15" t="s">
        <v>113</v>
      </c>
      <c r="C283" s="15" t="s">
        <v>42</v>
      </c>
      <c r="D283" s="52">
        <f>D286+D289</f>
        <v>0</v>
      </c>
      <c r="E283" s="53"/>
      <c r="F283" s="53"/>
      <c r="G283" s="53"/>
      <c r="H283" s="52">
        <f aca="true" t="shared" si="147" ref="H283:H289">SUM(D283*0.9978)</f>
        <v>0</v>
      </c>
      <c r="I283" s="52">
        <f aca="true" t="shared" si="148" ref="I283:I289">SUM(H283*1.0294)</f>
        <v>0</v>
      </c>
    </row>
    <row r="284" spans="1:9" ht="51.75" customHeight="1" hidden="1">
      <c r="A284" s="23" t="s">
        <v>265</v>
      </c>
      <c r="B284" s="15" t="s">
        <v>226</v>
      </c>
      <c r="C284" s="15" t="s">
        <v>42</v>
      </c>
      <c r="D284" s="52">
        <f>D286</f>
        <v>0</v>
      </c>
      <c r="E284" s="53"/>
      <c r="F284" s="53"/>
      <c r="G284" s="53"/>
      <c r="H284" s="52">
        <f t="shared" si="147"/>
        <v>0</v>
      </c>
      <c r="I284" s="52">
        <f t="shared" si="148"/>
        <v>0</v>
      </c>
    </row>
    <row r="285" spans="1:9" ht="12.75" hidden="1">
      <c r="A285" s="23" t="s">
        <v>45</v>
      </c>
      <c r="B285" s="15" t="s">
        <v>226</v>
      </c>
      <c r="C285" s="15" t="s">
        <v>75</v>
      </c>
      <c r="D285" s="52">
        <f>D286</f>
        <v>0</v>
      </c>
      <c r="E285" s="53"/>
      <c r="F285" s="53"/>
      <c r="G285" s="53"/>
      <c r="H285" s="52">
        <f t="shared" si="147"/>
        <v>0</v>
      </c>
      <c r="I285" s="52">
        <f t="shared" si="148"/>
        <v>0</v>
      </c>
    </row>
    <row r="286" spans="1:9" ht="12.75" hidden="1">
      <c r="A286" s="5" t="s">
        <v>48</v>
      </c>
      <c r="B286" s="15" t="s">
        <v>226</v>
      </c>
      <c r="C286" s="15" t="s">
        <v>52</v>
      </c>
      <c r="D286" s="52">
        <v>0</v>
      </c>
      <c r="E286" s="53"/>
      <c r="F286" s="57"/>
      <c r="G286" s="53"/>
      <c r="H286" s="52">
        <f t="shared" si="147"/>
        <v>0</v>
      </c>
      <c r="I286" s="52">
        <f t="shared" si="148"/>
        <v>0</v>
      </c>
    </row>
    <row r="287" spans="1:9" ht="36" hidden="1">
      <c r="A287" s="23" t="s">
        <v>247</v>
      </c>
      <c r="B287" s="26" t="s">
        <v>227</v>
      </c>
      <c r="C287" s="15" t="s">
        <v>42</v>
      </c>
      <c r="D287" s="52">
        <f>D289</f>
        <v>0</v>
      </c>
      <c r="E287" s="53"/>
      <c r="F287" s="53"/>
      <c r="G287" s="53"/>
      <c r="H287" s="52">
        <f t="shared" si="147"/>
        <v>0</v>
      </c>
      <c r="I287" s="52">
        <f t="shared" si="148"/>
        <v>0</v>
      </c>
    </row>
    <row r="288" spans="1:9" ht="12.75" hidden="1">
      <c r="A288" s="23" t="s">
        <v>45</v>
      </c>
      <c r="B288" s="26" t="s">
        <v>227</v>
      </c>
      <c r="C288" s="15" t="s">
        <v>75</v>
      </c>
      <c r="D288" s="52">
        <f>D289</f>
        <v>0</v>
      </c>
      <c r="E288" s="53"/>
      <c r="F288" s="53"/>
      <c r="G288" s="53"/>
      <c r="H288" s="52">
        <f t="shared" si="147"/>
        <v>0</v>
      </c>
      <c r="I288" s="52">
        <f t="shared" si="148"/>
        <v>0</v>
      </c>
    </row>
    <row r="289" spans="1:9" ht="12.75" hidden="1">
      <c r="A289" s="5" t="s">
        <v>48</v>
      </c>
      <c r="B289" s="26" t="s">
        <v>227</v>
      </c>
      <c r="C289" s="15" t="s">
        <v>52</v>
      </c>
      <c r="D289" s="52">
        <v>0</v>
      </c>
      <c r="E289" s="53"/>
      <c r="F289" s="53"/>
      <c r="G289" s="53"/>
      <c r="H289" s="52">
        <f t="shared" si="147"/>
        <v>0</v>
      </c>
      <c r="I289" s="52">
        <f t="shared" si="148"/>
        <v>0</v>
      </c>
    </row>
    <row r="290" spans="1:9" ht="60">
      <c r="A290" s="5" t="s">
        <v>279</v>
      </c>
      <c r="B290" s="6" t="s">
        <v>113</v>
      </c>
      <c r="C290" s="15" t="s">
        <v>42</v>
      </c>
      <c r="D290" s="52">
        <f>SUM(D291+D297+D294)</f>
        <v>715912</v>
      </c>
      <c r="E290" s="52">
        <f>E297</f>
        <v>0</v>
      </c>
      <c r="F290" s="52">
        <f>F297</f>
        <v>0</v>
      </c>
      <c r="G290" s="52">
        <f>G297</f>
        <v>0</v>
      </c>
      <c r="H290" s="52">
        <f>SUM(H297+H294+H291)</f>
        <v>715912</v>
      </c>
      <c r="I290" s="52">
        <f>SUM(I297+I294+I291)</f>
        <v>715912</v>
      </c>
    </row>
    <row r="291" spans="1:9" ht="48">
      <c r="A291" s="18" t="s">
        <v>266</v>
      </c>
      <c r="B291" s="15" t="s">
        <v>329</v>
      </c>
      <c r="C291" s="15" t="s">
        <v>42</v>
      </c>
      <c r="D291" s="52">
        <f>D292</f>
        <v>2000</v>
      </c>
      <c r="E291" s="52">
        <f aca="true" t="shared" si="149" ref="E291:I292">E292</f>
        <v>0</v>
      </c>
      <c r="F291" s="52">
        <f t="shared" si="149"/>
        <v>0</v>
      </c>
      <c r="G291" s="52">
        <f t="shared" si="149"/>
        <v>0</v>
      </c>
      <c r="H291" s="52">
        <f t="shared" si="149"/>
        <v>2000</v>
      </c>
      <c r="I291" s="52">
        <f t="shared" si="149"/>
        <v>2000</v>
      </c>
    </row>
    <row r="292" spans="1:9" ht="29.25" customHeight="1">
      <c r="A292" s="14" t="s">
        <v>103</v>
      </c>
      <c r="B292" s="15" t="s">
        <v>329</v>
      </c>
      <c r="C292" s="15" t="s">
        <v>75</v>
      </c>
      <c r="D292" s="52">
        <f>D293</f>
        <v>2000</v>
      </c>
      <c r="E292" s="52">
        <f t="shared" si="149"/>
        <v>0</v>
      </c>
      <c r="F292" s="52">
        <f t="shared" si="149"/>
        <v>0</v>
      </c>
      <c r="G292" s="52">
        <f t="shared" si="149"/>
        <v>0</v>
      </c>
      <c r="H292" s="52">
        <f t="shared" si="149"/>
        <v>2000</v>
      </c>
      <c r="I292" s="52">
        <f t="shared" si="149"/>
        <v>2000</v>
      </c>
    </row>
    <row r="293" spans="1:9" ht="37.5" customHeight="1">
      <c r="A293" s="14" t="s">
        <v>51</v>
      </c>
      <c r="B293" s="15" t="s">
        <v>329</v>
      </c>
      <c r="C293" s="15" t="s">
        <v>52</v>
      </c>
      <c r="D293" s="52">
        <v>2000</v>
      </c>
      <c r="E293" s="53"/>
      <c r="F293" s="53"/>
      <c r="G293" s="53"/>
      <c r="H293" s="52">
        <v>2000</v>
      </c>
      <c r="I293" s="52">
        <v>2000</v>
      </c>
    </row>
    <row r="294" spans="1:9" ht="37.5" customHeight="1">
      <c r="A294" s="18" t="s">
        <v>267</v>
      </c>
      <c r="B294" s="15" t="s">
        <v>330</v>
      </c>
      <c r="C294" s="15" t="s">
        <v>42</v>
      </c>
      <c r="D294" s="52">
        <f>D295</f>
        <v>68059</v>
      </c>
      <c r="E294" s="52">
        <f aca="true" t="shared" si="150" ref="E294:I295">E295</f>
        <v>0</v>
      </c>
      <c r="F294" s="52">
        <f t="shared" si="150"/>
        <v>0</v>
      </c>
      <c r="G294" s="52">
        <f t="shared" si="150"/>
        <v>0</v>
      </c>
      <c r="H294" s="52">
        <f t="shared" si="150"/>
        <v>68059</v>
      </c>
      <c r="I294" s="52">
        <f t="shared" si="150"/>
        <v>68059</v>
      </c>
    </row>
    <row r="295" spans="1:9" ht="27" customHeight="1">
      <c r="A295" s="14" t="s">
        <v>103</v>
      </c>
      <c r="B295" s="15" t="s">
        <v>330</v>
      </c>
      <c r="C295" s="15" t="s">
        <v>75</v>
      </c>
      <c r="D295" s="52">
        <f>D296</f>
        <v>68059</v>
      </c>
      <c r="E295" s="52">
        <f t="shared" si="150"/>
        <v>0</v>
      </c>
      <c r="F295" s="52">
        <f t="shared" si="150"/>
        <v>0</v>
      </c>
      <c r="G295" s="52">
        <f t="shared" si="150"/>
        <v>0</v>
      </c>
      <c r="H295" s="52">
        <f t="shared" si="150"/>
        <v>68059</v>
      </c>
      <c r="I295" s="52">
        <f t="shared" si="150"/>
        <v>68059</v>
      </c>
    </row>
    <row r="296" spans="1:9" ht="36.75" customHeight="1">
      <c r="A296" s="14" t="s">
        <v>51</v>
      </c>
      <c r="B296" s="15" t="s">
        <v>330</v>
      </c>
      <c r="C296" s="15" t="s">
        <v>52</v>
      </c>
      <c r="D296" s="52">
        <v>68059</v>
      </c>
      <c r="E296" s="53"/>
      <c r="F296" s="53"/>
      <c r="G296" s="53"/>
      <c r="H296" s="52">
        <v>68059</v>
      </c>
      <c r="I296" s="52">
        <v>68059</v>
      </c>
    </row>
    <row r="297" spans="1:9" ht="92.25" customHeight="1">
      <c r="A297" s="23" t="s">
        <v>65</v>
      </c>
      <c r="B297" s="15" t="s">
        <v>225</v>
      </c>
      <c r="C297" s="15" t="s">
        <v>42</v>
      </c>
      <c r="D297" s="52">
        <f aca="true" t="shared" si="151" ref="D297:I297">D299</f>
        <v>645853</v>
      </c>
      <c r="E297" s="52">
        <f t="shared" si="151"/>
        <v>0</v>
      </c>
      <c r="F297" s="52">
        <f t="shared" si="151"/>
        <v>0</v>
      </c>
      <c r="G297" s="52">
        <f t="shared" si="151"/>
        <v>0</v>
      </c>
      <c r="H297" s="52">
        <f t="shared" si="151"/>
        <v>645853</v>
      </c>
      <c r="I297" s="52">
        <f t="shared" si="151"/>
        <v>645853</v>
      </c>
    </row>
    <row r="298" spans="1:9" ht="32.25" customHeight="1" hidden="1">
      <c r="A298" s="14"/>
      <c r="B298" s="15"/>
      <c r="C298" s="15"/>
      <c r="D298" s="52">
        <v>686</v>
      </c>
      <c r="E298" s="52">
        <v>687</v>
      </c>
      <c r="F298" s="52">
        <v>688</v>
      </c>
      <c r="G298" s="52">
        <v>689</v>
      </c>
      <c r="H298" s="52">
        <v>690</v>
      </c>
      <c r="I298" s="52">
        <v>691</v>
      </c>
    </row>
    <row r="299" spans="1:9" ht="12.75">
      <c r="A299" s="23" t="s">
        <v>45</v>
      </c>
      <c r="B299" s="15" t="s">
        <v>225</v>
      </c>
      <c r="C299" s="15" t="s">
        <v>83</v>
      </c>
      <c r="D299" s="52">
        <f aca="true" t="shared" si="152" ref="D299:I299">D300</f>
        <v>645853</v>
      </c>
      <c r="E299" s="52">
        <f t="shared" si="152"/>
        <v>0</v>
      </c>
      <c r="F299" s="52">
        <f t="shared" si="152"/>
        <v>0</v>
      </c>
      <c r="G299" s="52">
        <f t="shared" si="152"/>
        <v>0</v>
      </c>
      <c r="H299" s="52">
        <f t="shared" si="152"/>
        <v>645853</v>
      </c>
      <c r="I299" s="52">
        <f t="shared" si="152"/>
        <v>645853</v>
      </c>
    </row>
    <row r="300" spans="1:9" ht="12.75">
      <c r="A300" s="27" t="s">
        <v>48</v>
      </c>
      <c r="B300" s="15" t="s">
        <v>225</v>
      </c>
      <c r="C300" s="15" t="s">
        <v>8</v>
      </c>
      <c r="D300" s="52">
        <v>645853</v>
      </c>
      <c r="E300" s="53"/>
      <c r="F300" s="53"/>
      <c r="G300" s="53"/>
      <c r="H300" s="52">
        <v>645853</v>
      </c>
      <c r="I300" s="52">
        <v>645853</v>
      </c>
    </row>
    <row r="301" spans="1:9" ht="24">
      <c r="A301" s="12" t="s">
        <v>296</v>
      </c>
      <c r="B301" s="13" t="s">
        <v>94</v>
      </c>
      <c r="C301" s="13" t="s">
        <v>42</v>
      </c>
      <c r="D301" s="51">
        <f>D302</f>
        <v>650000</v>
      </c>
      <c r="E301" s="51">
        <f aca="true" t="shared" si="153" ref="E301:I304">E302</f>
        <v>0</v>
      </c>
      <c r="F301" s="51">
        <f t="shared" si="153"/>
        <v>0</v>
      </c>
      <c r="G301" s="51">
        <f t="shared" si="153"/>
        <v>0</v>
      </c>
      <c r="H301" s="51">
        <f t="shared" si="153"/>
        <v>650000</v>
      </c>
      <c r="I301" s="51">
        <f t="shared" si="153"/>
        <v>650000</v>
      </c>
    </row>
    <row r="302" spans="1:9" ht="12.75">
      <c r="A302" s="14" t="s">
        <v>69</v>
      </c>
      <c r="B302" s="15" t="s">
        <v>212</v>
      </c>
      <c r="C302" s="15" t="s">
        <v>42</v>
      </c>
      <c r="D302" s="52">
        <f>D303</f>
        <v>650000</v>
      </c>
      <c r="E302" s="52">
        <f t="shared" si="153"/>
        <v>0</v>
      </c>
      <c r="F302" s="52">
        <f t="shared" si="153"/>
        <v>0</v>
      </c>
      <c r="G302" s="52">
        <f t="shared" si="153"/>
        <v>0</v>
      </c>
      <c r="H302" s="52">
        <f t="shared" si="153"/>
        <v>650000</v>
      </c>
      <c r="I302" s="52">
        <f t="shared" si="153"/>
        <v>650000</v>
      </c>
    </row>
    <row r="303" spans="1:9" ht="12.75">
      <c r="A303" s="14" t="s">
        <v>70</v>
      </c>
      <c r="B303" s="15" t="s">
        <v>213</v>
      </c>
      <c r="C303" s="15" t="s">
        <v>42</v>
      </c>
      <c r="D303" s="52">
        <f>D304</f>
        <v>650000</v>
      </c>
      <c r="E303" s="52">
        <f t="shared" si="153"/>
        <v>0</v>
      </c>
      <c r="F303" s="52">
        <f t="shared" si="153"/>
        <v>0</v>
      </c>
      <c r="G303" s="52">
        <f t="shared" si="153"/>
        <v>0</v>
      </c>
      <c r="H303" s="52">
        <f t="shared" si="153"/>
        <v>650000</v>
      </c>
      <c r="I303" s="52">
        <f t="shared" si="153"/>
        <v>650000</v>
      </c>
    </row>
    <row r="304" spans="1:9" ht="24">
      <c r="A304" s="14" t="s">
        <v>71</v>
      </c>
      <c r="B304" s="15" t="s">
        <v>213</v>
      </c>
      <c r="C304" s="15" t="s">
        <v>72</v>
      </c>
      <c r="D304" s="52">
        <f>D305</f>
        <v>650000</v>
      </c>
      <c r="E304" s="52">
        <f t="shared" si="153"/>
        <v>0</v>
      </c>
      <c r="F304" s="52">
        <f t="shared" si="153"/>
        <v>0</v>
      </c>
      <c r="G304" s="52">
        <f t="shared" si="153"/>
        <v>0</v>
      </c>
      <c r="H304" s="52">
        <f t="shared" si="153"/>
        <v>650000</v>
      </c>
      <c r="I304" s="52">
        <f t="shared" si="153"/>
        <v>650000</v>
      </c>
    </row>
    <row r="305" spans="1:9" ht="12.75">
      <c r="A305" s="14" t="s">
        <v>73</v>
      </c>
      <c r="B305" s="15" t="s">
        <v>213</v>
      </c>
      <c r="C305" s="15" t="s">
        <v>74</v>
      </c>
      <c r="D305" s="52">
        <v>650000</v>
      </c>
      <c r="E305" s="53"/>
      <c r="F305" s="53"/>
      <c r="G305" s="53"/>
      <c r="H305" s="52">
        <v>650000</v>
      </c>
      <c r="I305" s="52">
        <v>650000</v>
      </c>
    </row>
    <row r="306" spans="1:9" ht="12.75">
      <c r="A306" s="42" t="s">
        <v>280</v>
      </c>
      <c r="B306" s="41"/>
      <c r="C306" s="41"/>
      <c r="D306" s="50">
        <f>D311+D326+D317</f>
        <v>34163168.74</v>
      </c>
      <c r="E306" s="50">
        <f>E311+E326+E321</f>
        <v>15978207.8</v>
      </c>
      <c r="F306" s="50">
        <f>F311+F326+F321</f>
        <v>15978209.8</v>
      </c>
      <c r="G306" s="50">
        <f>G311+G326+G321</f>
        <v>15978211.8</v>
      </c>
      <c r="H306" s="50">
        <f>H311+H326+H321</f>
        <v>0</v>
      </c>
      <c r="I306" s="50">
        <f>I311+I326+I321</f>
        <v>0</v>
      </c>
    </row>
    <row r="307" spans="1:9" ht="78.75" customHeight="1" hidden="1">
      <c r="A307" s="40" t="s">
        <v>281</v>
      </c>
      <c r="B307" s="35" t="s">
        <v>222</v>
      </c>
      <c r="C307" s="35" t="s">
        <v>42</v>
      </c>
      <c r="D307" s="58">
        <f>D309</f>
        <v>0</v>
      </c>
      <c r="E307" s="59"/>
      <c r="F307" s="59"/>
      <c r="G307" s="59"/>
      <c r="H307" s="58">
        <v>0</v>
      </c>
      <c r="I307" s="58">
        <v>0</v>
      </c>
    </row>
    <row r="308" spans="1:9" ht="73.5" customHeight="1" hidden="1">
      <c r="A308" s="45" t="s">
        <v>282</v>
      </c>
      <c r="B308" s="36" t="s">
        <v>271</v>
      </c>
      <c r="C308" s="36" t="s">
        <v>42</v>
      </c>
      <c r="D308" s="60">
        <v>0</v>
      </c>
      <c r="E308" s="59"/>
      <c r="F308" s="59"/>
      <c r="G308" s="59"/>
      <c r="H308" s="60">
        <v>0</v>
      </c>
      <c r="I308" s="60">
        <v>0</v>
      </c>
    </row>
    <row r="309" spans="1:9" ht="28.5" customHeight="1" hidden="1">
      <c r="A309" s="39" t="s">
        <v>103</v>
      </c>
      <c r="B309" s="36" t="s">
        <v>271</v>
      </c>
      <c r="C309" s="36" t="s">
        <v>75</v>
      </c>
      <c r="D309" s="60">
        <f>D310</f>
        <v>0</v>
      </c>
      <c r="E309" s="59"/>
      <c r="F309" s="59"/>
      <c r="G309" s="59"/>
      <c r="H309" s="60">
        <v>0</v>
      </c>
      <c r="I309" s="60">
        <v>0</v>
      </c>
    </row>
    <row r="310" spans="1:9" ht="35.25" customHeight="1" hidden="1">
      <c r="A310" s="39" t="s">
        <v>51</v>
      </c>
      <c r="B310" s="36" t="s">
        <v>271</v>
      </c>
      <c r="C310" s="36" t="s">
        <v>52</v>
      </c>
      <c r="D310" s="60">
        <v>0</v>
      </c>
      <c r="E310" s="59"/>
      <c r="F310" s="59"/>
      <c r="G310" s="59"/>
      <c r="H310" s="60">
        <v>0</v>
      </c>
      <c r="I310" s="60">
        <v>0</v>
      </c>
    </row>
    <row r="311" spans="1:9" ht="39" customHeight="1">
      <c r="A311" s="62" t="s">
        <v>289</v>
      </c>
      <c r="B311" s="35" t="s">
        <v>290</v>
      </c>
      <c r="C311" s="35" t="s">
        <v>42</v>
      </c>
      <c r="D311" s="58">
        <f aca="true" t="shared" si="154" ref="D311:I311">D312+D315</f>
        <v>12408180</v>
      </c>
      <c r="E311" s="58">
        <f t="shared" si="154"/>
        <v>15978207.8</v>
      </c>
      <c r="F311" s="58">
        <f t="shared" si="154"/>
        <v>15978209.8</v>
      </c>
      <c r="G311" s="58">
        <f t="shared" si="154"/>
        <v>15978211.8</v>
      </c>
      <c r="H311" s="58">
        <f t="shared" si="154"/>
        <v>0</v>
      </c>
      <c r="I311" s="58">
        <f t="shared" si="154"/>
        <v>0</v>
      </c>
    </row>
    <row r="312" spans="1:9" ht="48" customHeight="1">
      <c r="A312" s="63" t="s">
        <v>291</v>
      </c>
      <c r="B312" s="36" t="s">
        <v>292</v>
      </c>
      <c r="C312" s="36" t="s">
        <v>42</v>
      </c>
      <c r="D312" s="60">
        <f>D313</f>
        <v>12160016.4</v>
      </c>
      <c r="E312" s="60">
        <f aca="true" t="shared" si="155" ref="E312:I313">E313</f>
        <v>15674317</v>
      </c>
      <c r="F312" s="60">
        <f t="shared" si="155"/>
        <v>15674318</v>
      </c>
      <c r="G312" s="60">
        <f t="shared" si="155"/>
        <v>15674319</v>
      </c>
      <c r="H312" s="60">
        <f t="shared" si="155"/>
        <v>0</v>
      </c>
      <c r="I312" s="60">
        <f t="shared" si="155"/>
        <v>0</v>
      </c>
    </row>
    <row r="313" spans="1:9" ht="78.75" customHeight="1">
      <c r="A313" s="63" t="s">
        <v>293</v>
      </c>
      <c r="B313" s="36" t="s">
        <v>294</v>
      </c>
      <c r="C313" s="36" t="s">
        <v>42</v>
      </c>
      <c r="D313" s="60">
        <f>D314</f>
        <v>12160016.4</v>
      </c>
      <c r="E313" s="60">
        <f t="shared" si="155"/>
        <v>15674317</v>
      </c>
      <c r="F313" s="60">
        <f t="shared" si="155"/>
        <v>15674318</v>
      </c>
      <c r="G313" s="60">
        <f t="shared" si="155"/>
        <v>15674319</v>
      </c>
      <c r="H313" s="60">
        <f t="shared" si="155"/>
        <v>0</v>
      </c>
      <c r="I313" s="60">
        <f t="shared" si="155"/>
        <v>0</v>
      </c>
    </row>
    <row r="314" spans="1:9" ht="15" customHeight="1">
      <c r="A314" s="63" t="s">
        <v>87</v>
      </c>
      <c r="B314" s="36" t="s">
        <v>294</v>
      </c>
      <c r="C314" s="36" t="s">
        <v>88</v>
      </c>
      <c r="D314" s="60">
        <f>0+12160016.4</f>
        <v>12160016.4</v>
      </c>
      <c r="E314" s="60">
        <v>15674317</v>
      </c>
      <c r="F314" s="60">
        <v>15674318</v>
      </c>
      <c r="G314" s="60">
        <v>15674319</v>
      </c>
      <c r="H314" s="60">
        <v>0</v>
      </c>
      <c r="I314" s="60">
        <v>0</v>
      </c>
    </row>
    <row r="315" spans="1:9" ht="69.75" customHeight="1">
      <c r="A315" s="63" t="s">
        <v>310</v>
      </c>
      <c r="B315" s="36" t="s">
        <v>295</v>
      </c>
      <c r="C315" s="36" t="s">
        <v>42</v>
      </c>
      <c r="D315" s="60">
        <f aca="true" t="shared" si="156" ref="D315:I315">D316</f>
        <v>248163.6</v>
      </c>
      <c r="E315" s="60">
        <f t="shared" si="156"/>
        <v>303890.8</v>
      </c>
      <c r="F315" s="60">
        <f t="shared" si="156"/>
        <v>303891.8</v>
      </c>
      <c r="G315" s="60">
        <f t="shared" si="156"/>
        <v>303892.8</v>
      </c>
      <c r="H315" s="60">
        <f t="shared" si="156"/>
        <v>0</v>
      </c>
      <c r="I315" s="60">
        <f t="shared" si="156"/>
        <v>0</v>
      </c>
    </row>
    <row r="316" spans="1:9" ht="17.25" customHeight="1">
      <c r="A316" s="63" t="s">
        <v>87</v>
      </c>
      <c r="B316" s="36" t="s">
        <v>295</v>
      </c>
      <c r="C316" s="36" t="s">
        <v>88</v>
      </c>
      <c r="D316" s="60">
        <f>0+248163.6</f>
        <v>248163.6</v>
      </c>
      <c r="E316" s="60">
        <v>303890.8</v>
      </c>
      <c r="F316" s="60">
        <v>303891.8</v>
      </c>
      <c r="G316" s="60">
        <v>303892.8</v>
      </c>
      <c r="H316" s="60">
        <v>0</v>
      </c>
      <c r="I316" s="60">
        <v>0</v>
      </c>
    </row>
    <row r="317" spans="1:11" s="71" customFormat="1" ht="37.5" customHeight="1">
      <c r="A317" s="67" t="s">
        <v>344</v>
      </c>
      <c r="B317" s="68" t="s">
        <v>179</v>
      </c>
      <c r="C317" s="68" t="s">
        <v>42</v>
      </c>
      <c r="D317" s="74">
        <f>D321+D318</f>
        <v>7418322.08</v>
      </c>
      <c r="E317" s="69"/>
      <c r="F317" s="69"/>
      <c r="G317" s="69"/>
      <c r="H317" s="70"/>
      <c r="I317" s="70"/>
      <c r="K317" s="72"/>
    </row>
    <row r="318" spans="1:11" s="71" customFormat="1" ht="51.75" customHeight="1">
      <c r="A318" s="63" t="s">
        <v>343</v>
      </c>
      <c r="B318" s="36" t="s">
        <v>345</v>
      </c>
      <c r="C318" s="36" t="s">
        <v>42</v>
      </c>
      <c r="D318" s="75">
        <f>D319</f>
        <v>165848</v>
      </c>
      <c r="E318" s="73"/>
      <c r="F318" s="73"/>
      <c r="G318" s="73"/>
      <c r="H318" s="52"/>
      <c r="I318" s="52"/>
      <c r="K318" s="72"/>
    </row>
    <row r="319" spans="1:11" s="71" customFormat="1" ht="37.5" customHeight="1">
      <c r="A319" s="63" t="s">
        <v>103</v>
      </c>
      <c r="B319" s="36" t="s">
        <v>345</v>
      </c>
      <c r="C319" s="36" t="s">
        <v>75</v>
      </c>
      <c r="D319" s="75">
        <f>D320</f>
        <v>165848</v>
      </c>
      <c r="E319" s="73"/>
      <c r="F319" s="73"/>
      <c r="G319" s="73"/>
      <c r="H319" s="52"/>
      <c r="I319" s="52"/>
      <c r="K319" s="72"/>
    </row>
    <row r="320" spans="1:11" s="71" customFormat="1" ht="37.5" customHeight="1">
      <c r="A320" s="63" t="s">
        <v>51</v>
      </c>
      <c r="B320" s="36" t="s">
        <v>345</v>
      </c>
      <c r="C320" s="36" t="s">
        <v>52</v>
      </c>
      <c r="D320" s="75">
        <v>165848</v>
      </c>
      <c r="E320" s="73"/>
      <c r="F320" s="73"/>
      <c r="G320" s="73"/>
      <c r="H320" s="52"/>
      <c r="I320" s="52"/>
      <c r="K320" s="72"/>
    </row>
    <row r="321" spans="1:9" ht="36.75" customHeight="1">
      <c r="A321" s="38" t="s">
        <v>289</v>
      </c>
      <c r="B321" s="35" t="s">
        <v>331</v>
      </c>
      <c r="C321" s="35" t="s">
        <v>42</v>
      </c>
      <c r="D321" s="58">
        <f>D322</f>
        <v>7252474.08</v>
      </c>
      <c r="E321" s="58">
        <f aca="true" t="shared" si="157" ref="E321:I322">E322</f>
        <v>0</v>
      </c>
      <c r="F321" s="58">
        <f t="shared" si="157"/>
        <v>0</v>
      </c>
      <c r="G321" s="58">
        <f t="shared" si="157"/>
        <v>0</v>
      </c>
      <c r="H321" s="58">
        <f t="shared" si="157"/>
        <v>0</v>
      </c>
      <c r="I321" s="58">
        <f t="shared" si="157"/>
        <v>0</v>
      </c>
    </row>
    <row r="322" spans="1:9" ht="33" customHeight="1">
      <c r="A322" s="46" t="s">
        <v>334</v>
      </c>
      <c r="B322" s="35" t="s">
        <v>332</v>
      </c>
      <c r="C322" s="36" t="s">
        <v>42</v>
      </c>
      <c r="D322" s="60">
        <f>D323</f>
        <v>7252474.08</v>
      </c>
      <c r="E322" s="60">
        <f t="shared" si="157"/>
        <v>0</v>
      </c>
      <c r="F322" s="60">
        <f t="shared" si="157"/>
        <v>0</v>
      </c>
      <c r="G322" s="60">
        <f t="shared" si="157"/>
        <v>0</v>
      </c>
      <c r="H322" s="60">
        <f t="shared" si="157"/>
        <v>0</v>
      </c>
      <c r="I322" s="60">
        <f t="shared" si="157"/>
        <v>0</v>
      </c>
    </row>
    <row r="323" spans="1:9" ht="36" customHeight="1">
      <c r="A323" s="39" t="s">
        <v>103</v>
      </c>
      <c r="B323" s="35" t="s">
        <v>333</v>
      </c>
      <c r="C323" s="36" t="s">
        <v>42</v>
      </c>
      <c r="D323" s="60">
        <f>D324</f>
        <v>7252474.08</v>
      </c>
      <c r="E323" s="65"/>
      <c r="F323" s="65"/>
      <c r="G323" s="65"/>
      <c r="H323" s="60">
        <f>H324</f>
        <v>0</v>
      </c>
      <c r="I323" s="60">
        <f>I324</f>
        <v>0</v>
      </c>
    </row>
    <row r="324" spans="1:9" ht="31.5" customHeight="1">
      <c r="A324" s="39" t="s">
        <v>103</v>
      </c>
      <c r="B324" s="35" t="s">
        <v>333</v>
      </c>
      <c r="C324" s="36" t="s">
        <v>75</v>
      </c>
      <c r="D324" s="60">
        <f>D325</f>
        <v>7252474.08</v>
      </c>
      <c r="E324" s="65"/>
      <c r="F324" s="65"/>
      <c r="G324" s="65"/>
      <c r="H324" s="60">
        <f>H325</f>
        <v>0</v>
      </c>
      <c r="I324" s="60">
        <f>I325</f>
        <v>0</v>
      </c>
    </row>
    <row r="325" spans="1:9" ht="35.25" customHeight="1">
      <c r="A325" s="46" t="s">
        <v>51</v>
      </c>
      <c r="B325" s="35" t="s">
        <v>336</v>
      </c>
      <c r="C325" s="36" t="s">
        <v>52</v>
      </c>
      <c r="D325" s="60">
        <f>18891719.53-18891719.53+7252474.08</f>
        <v>7252474.08</v>
      </c>
      <c r="E325" s="65"/>
      <c r="F325" s="65"/>
      <c r="G325" s="65"/>
      <c r="H325" s="60">
        <v>0</v>
      </c>
      <c r="I325" s="60">
        <v>0</v>
      </c>
    </row>
    <row r="326" spans="1:9" ht="51" customHeight="1">
      <c r="A326" s="38" t="s">
        <v>327</v>
      </c>
      <c r="B326" s="35" t="s">
        <v>302</v>
      </c>
      <c r="C326" s="35" t="s">
        <v>42</v>
      </c>
      <c r="D326" s="58">
        <f>D327</f>
        <v>14336666.66</v>
      </c>
      <c r="E326" s="58">
        <f>E328</f>
        <v>0</v>
      </c>
      <c r="F326" s="58">
        <f>F328</f>
        <v>0</v>
      </c>
      <c r="G326" s="58">
        <f>G328</f>
        <v>0</v>
      </c>
      <c r="H326" s="58">
        <f>H328</f>
        <v>0</v>
      </c>
      <c r="I326" s="58">
        <f>I328</f>
        <v>0</v>
      </c>
    </row>
    <row r="327" spans="1:9" ht="46.5" customHeight="1">
      <c r="A327" s="46" t="s">
        <v>288</v>
      </c>
      <c r="B327" s="36" t="s">
        <v>302</v>
      </c>
      <c r="C327" s="36" t="s">
        <v>42</v>
      </c>
      <c r="D327" s="60">
        <f>D328+D332+D336</f>
        <v>14336666.66</v>
      </c>
      <c r="E327" s="60">
        <f aca="true" t="shared" si="158" ref="E327:I330">E328</f>
        <v>0</v>
      </c>
      <c r="F327" s="60">
        <f t="shared" si="158"/>
        <v>0</v>
      </c>
      <c r="G327" s="60">
        <f t="shared" si="158"/>
        <v>0</v>
      </c>
      <c r="H327" s="60">
        <f t="shared" si="158"/>
        <v>0</v>
      </c>
      <c r="I327" s="60">
        <f t="shared" si="158"/>
        <v>0</v>
      </c>
    </row>
    <row r="328" spans="1:9" ht="24.75" customHeight="1">
      <c r="A328" s="39" t="s">
        <v>283</v>
      </c>
      <c r="B328" s="36" t="s">
        <v>338</v>
      </c>
      <c r="C328" s="36" t="s">
        <v>42</v>
      </c>
      <c r="D328" s="60">
        <f>D329</f>
        <v>400000</v>
      </c>
      <c r="E328" s="60">
        <f t="shared" si="158"/>
        <v>0</v>
      </c>
      <c r="F328" s="60">
        <f t="shared" si="158"/>
        <v>0</v>
      </c>
      <c r="G328" s="60">
        <f t="shared" si="158"/>
        <v>0</v>
      </c>
      <c r="H328" s="60">
        <f t="shared" si="158"/>
        <v>0</v>
      </c>
      <c r="I328" s="60">
        <f t="shared" si="158"/>
        <v>0</v>
      </c>
    </row>
    <row r="329" spans="1:9" ht="46.5" customHeight="1">
      <c r="A329" s="39" t="s">
        <v>342</v>
      </c>
      <c r="B329" s="36" t="s">
        <v>303</v>
      </c>
      <c r="C329" s="36" t="s">
        <v>42</v>
      </c>
      <c r="D329" s="60">
        <f>D330</f>
        <v>400000</v>
      </c>
      <c r="E329" s="60">
        <f t="shared" si="158"/>
        <v>0</v>
      </c>
      <c r="F329" s="60">
        <f t="shared" si="158"/>
        <v>0</v>
      </c>
      <c r="G329" s="60">
        <f t="shared" si="158"/>
        <v>0</v>
      </c>
      <c r="H329" s="60">
        <f t="shared" si="158"/>
        <v>0</v>
      </c>
      <c r="I329" s="60">
        <f t="shared" si="158"/>
        <v>0</v>
      </c>
    </row>
    <row r="330" spans="1:9" ht="38.25" customHeight="1">
      <c r="A330" s="39" t="s">
        <v>103</v>
      </c>
      <c r="B330" s="36" t="s">
        <v>303</v>
      </c>
      <c r="C330" s="36" t="s">
        <v>75</v>
      </c>
      <c r="D330" s="60">
        <f>D331</f>
        <v>400000</v>
      </c>
      <c r="E330" s="60">
        <f t="shared" si="158"/>
        <v>0</v>
      </c>
      <c r="F330" s="60">
        <f t="shared" si="158"/>
        <v>0</v>
      </c>
      <c r="G330" s="60">
        <f t="shared" si="158"/>
        <v>0</v>
      </c>
      <c r="H330" s="60">
        <f t="shared" si="158"/>
        <v>0</v>
      </c>
      <c r="I330" s="60">
        <f t="shared" si="158"/>
        <v>0</v>
      </c>
    </row>
    <row r="331" spans="1:9" ht="45" customHeight="1">
      <c r="A331" s="39" t="s">
        <v>51</v>
      </c>
      <c r="B331" s="36" t="s">
        <v>303</v>
      </c>
      <c r="C331" s="36" t="s">
        <v>52</v>
      </c>
      <c r="D331" s="60">
        <v>400000</v>
      </c>
      <c r="E331" s="59"/>
      <c r="F331" s="59"/>
      <c r="G331" s="59"/>
      <c r="H331" s="60">
        <v>0</v>
      </c>
      <c r="I331" s="60">
        <v>0</v>
      </c>
    </row>
    <row r="332" spans="1:9" ht="31.5" customHeight="1">
      <c r="A332" s="39" t="s">
        <v>283</v>
      </c>
      <c r="B332" s="36" t="s">
        <v>304</v>
      </c>
      <c r="C332" s="36" t="s">
        <v>42</v>
      </c>
      <c r="D332" s="60">
        <f>D333</f>
        <v>8570000</v>
      </c>
      <c r="E332" s="59"/>
      <c r="F332" s="59"/>
      <c r="G332" s="59"/>
      <c r="H332" s="60"/>
      <c r="I332" s="60"/>
    </row>
    <row r="333" spans="1:9" ht="45" customHeight="1">
      <c r="A333" s="39" t="s">
        <v>288</v>
      </c>
      <c r="B333" s="36" t="s">
        <v>278</v>
      </c>
      <c r="C333" s="36" t="s">
        <v>42</v>
      </c>
      <c r="D333" s="60">
        <f>D334</f>
        <v>8570000</v>
      </c>
      <c r="E333" s="59"/>
      <c r="F333" s="59"/>
      <c r="G333" s="59"/>
      <c r="H333" s="60"/>
      <c r="I333" s="60"/>
    </row>
    <row r="334" spans="1:9" ht="45" customHeight="1">
      <c r="A334" s="39" t="s">
        <v>103</v>
      </c>
      <c r="B334" s="36" t="s">
        <v>278</v>
      </c>
      <c r="C334" s="36" t="s">
        <v>75</v>
      </c>
      <c r="D334" s="60">
        <f>D335</f>
        <v>8570000</v>
      </c>
      <c r="E334" s="59"/>
      <c r="F334" s="59"/>
      <c r="G334" s="59"/>
      <c r="H334" s="60"/>
      <c r="I334" s="60"/>
    </row>
    <row r="335" spans="1:9" ht="45" customHeight="1">
      <c r="A335" s="39" t="s">
        <v>51</v>
      </c>
      <c r="B335" s="36" t="s">
        <v>278</v>
      </c>
      <c r="C335" s="36" t="s">
        <v>52</v>
      </c>
      <c r="D335" s="60">
        <v>8570000</v>
      </c>
      <c r="E335" s="59"/>
      <c r="F335" s="59"/>
      <c r="G335" s="59"/>
      <c r="H335" s="60"/>
      <c r="I335" s="60"/>
    </row>
    <row r="336" spans="1:9" ht="45" customHeight="1">
      <c r="A336" s="39" t="s">
        <v>283</v>
      </c>
      <c r="B336" s="36" t="s">
        <v>339</v>
      </c>
      <c r="C336" s="36" t="s">
        <v>42</v>
      </c>
      <c r="D336" s="60">
        <f>D337</f>
        <v>5366666.66</v>
      </c>
      <c r="E336" s="59"/>
      <c r="F336" s="59"/>
      <c r="G336" s="59"/>
      <c r="H336" s="60"/>
      <c r="I336" s="60"/>
    </row>
    <row r="337" spans="1:9" ht="45" customHeight="1">
      <c r="A337" s="39" t="s">
        <v>341</v>
      </c>
      <c r="B337" s="36" t="s">
        <v>340</v>
      </c>
      <c r="C337" s="36" t="s">
        <v>42</v>
      </c>
      <c r="D337" s="60">
        <f>D338</f>
        <v>5366666.66</v>
      </c>
      <c r="E337" s="59"/>
      <c r="F337" s="59"/>
      <c r="G337" s="59"/>
      <c r="H337" s="60"/>
      <c r="I337" s="60"/>
    </row>
    <row r="338" spans="1:9" ht="45" customHeight="1">
      <c r="A338" s="39" t="s">
        <v>81</v>
      </c>
      <c r="B338" s="36" t="s">
        <v>340</v>
      </c>
      <c r="C338" s="36" t="s">
        <v>82</v>
      </c>
      <c r="D338" s="60">
        <f>D339</f>
        <v>5366666.66</v>
      </c>
      <c r="E338" s="59"/>
      <c r="F338" s="59"/>
      <c r="G338" s="59"/>
      <c r="H338" s="60"/>
      <c r="I338" s="60"/>
    </row>
    <row r="339" spans="1:9" ht="45" customHeight="1">
      <c r="A339" s="39" t="s">
        <v>47</v>
      </c>
      <c r="B339" s="36" t="s">
        <v>340</v>
      </c>
      <c r="C339" s="36" t="s">
        <v>66</v>
      </c>
      <c r="D339" s="60">
        <f>5340650+26016.66</f>
        <v>5366666.66</v>
      </c>
      <c r="E339" s="59"/>
      <c r="F339" s="59"/>
      <c r="G339" s="59"/>
      <c r="H339" s="60"/>
      <c r="I339" s="60"/>
    </row>
    <row r="340" spans="1:9" ht="35.25" customHeight="1" hidden="1">
      <c r="A340" s="39"/>
      <c r="B340" s="36" t="s">
        <v>278</v>
      </c>
      <c r="C340" s="36"/>
      <c r="D340" s="60">
        <f>D341</f>
        <v>0</v>
      </c>
      <c r="E340" s="59"/>
      <c r="F340" s="59"/>
      <c r="G340" s="59"/>
      <c r="H340" s="60">
        <v>0</v>
      </c>
      <c r="I340" s="60">
        <f>SUM(H340*1.0294)</f>
        <v>0</v>
      </c>
    </row>
    <row r="341" spans="1:9" ht="35.25" customHeight="1" hidden="1">
      <c r="A341" s="39" t="s">
        <v>51</v>
      </c>
      <c r="B341" s="36" t="s">
        <v>277</v>
      </c>
      <c r="C341" s="36" t="s">
        <v>52</v>
      </c>
      <c r="D341" s="60">
        <v>0</v>
      </c>
      <c r="E341" s="59"/>
      <c r="F341" s="59"/>
      <c r="G341" s="59"/>
      <c r="H341" s="60">
        <v>0</v>
      </c>
      <c r="I341" s="60">
        <f>SUM(H341*1.0294)</f>
        <v>0</v>
      </c>
    </row>
    <row r="342" spans="1:9" ht="36.75" customHeight="1" hidden="1">
      <c r="A342" s="43" t="s">
        <v>276</v>
      </c>
      <c r="B342" s="35" t="s">
        <v>169</v>
      </c>
      <c r="C342" s="35" t="s">
        <v>42</v>
      </c>
      <c r="D342" s="58">
        <f aca="true" t="shared" si="159" ref="D342:I342">D344</f>
        <v>0</v>
      </c>
      <c r="E342" s="58">
        <f t="shared" si="159"/>
        <v>0</v>
      </c>
      <c r="F342" s="58">
        <f t="shared" si="159"/>
        <v>0</v>
      </c>
      <c r="G342" s="58">
        <f t="shared" si="159"/>
        <v>0</v>
      </c>
      <c r="H342" s="58">
        <f t="shared" si="159"/>
        <v>0</v>
      </c>
      <c r="I342" s="58">
        <f t="shared" si="159"/>
        <v>0</v>
      </c>
    </row>
    <row r="343" spans="1:9" ht="15.75" customHeight="1" hidden="1">
      <c r="A343" s="47" t="s">
        <v>285</v>
      </c>
      <c r="B343" s="36" t="s">
        <v>170</v>
      </c>
      <c r="C343" s="36" t="s">
        <v>42</v>
      </c>
      <c r="D343" s="60">
        <v>0</v>
      </c>
      <c r="E343" s="60"/>
      <c r="F343" s="60"/>
      <c r="G343" s="60"/>
      <c r="H343" s="60">
        <v>0</v>
      </c>
      <c r="I343" s="60">
        <v>0</v>
      </c>
    </row>
    <row r="344" spans="1:9" ht="23.25" customHeight="1" hidden="1">
      <c r="A344" s="44" t="s">
        <v>272</v>
      </c>
      <c r="B344" s="36" t="s">
        <v>170</v>
      </c>
      <c r="C344" s="36" t="s">
        <v>274</v>
      </c>
      <c r="D344" s="60">
        <f aca="true" t="shared" si="160" ref="D344:I344">D345</f>
        <v>0</v>
      </c>
      <c r="E344" s="60">
        <f t="shared" si="160"/>
        <v>0</v>
      </c>
      <c r="F344" s="60">
        <f t="shared" si="160"/>
        <v>0</v>
      </c>
      <c r="G344" s="60">
        <f t="shared" si="160"/>
        <v>0</v>
      </c>
      <c r="H344" s="60">
        <f t="shared" si="160"/>
        <v>0</v>
      </c>
      <c r="I344" s="60">
        <f t="shared" si="160"/>
        <v>0</v>
      </c>
    </row>
    <row r="345" spans="1:9" ht="26.25" customHeight="1" hidden="1">
      <c r="A345" s="37" t="s">
        <v>273</v>
      </c>
      <c r="B345" s="36" t="s">
        <v>170</v>
      </c>
      <c r="C345" s="36" t="s">
        <v>275</v>
      </c>
      <c r="D345" s="60">
        <v>0</v>
      </c>
      <c r="E345" s="59"/>
      <c r="F345" s="59"/>
      <c r="G345" s="59"/>
      <c r="H345" s="60">
        <v>0</v>
      </c>
      <c r="I345" s="60">
        <v>0</v>
      </c>
    </row>
    <row r="346" spans="1:9" ht="18" customHeight="1">
      <c r="A346" s="31" t="s">
        <v>39</v>
      </c>
      <c r="B346" s="32"/>
      <c r="C346" s="32"/>
      <c r="D346" s="76">
        <f aca="true" t="shared" si="161" ref="D346:I346">D13+D231+D306</f>
        <v>168203015.73000002</v>
      </c>
      <c r="E346" s="61">
        <f t="shared" si="161"/>
        <v>15978207.8</v>
      </c>
      <c r="F346" s="61">
        <f t="shared" si="161"/>
        <v>15978209.8</v>
      </c>
      <c r="G346" s="61">
        <f t="shared" si="161"/>
        <v>15978211.8</v>
      </c>
      <c r="H346" s="61">
        <f t="shared" si="161"/>
        <v>132672855</v>
      </c>
      <c r="I346" s="61">
        <f t="shared" si="161"/>
        <v>138497612</v>
      </c>
    </row>
  </sheetData>
  <sheetProtection/>
  <mergeCells count="13">
    <mergeCell ref="A5:D5"/>
    <mergeCell ref="H10:H11"/>
    <mergeCell ref="A1:D1"/>
    <mergeCell ref="A2:D2"/>
    <mergeCell ref="A3:D3"/>
    <mergeCell ref="A4:D4"/>
    <mergeCell ref="I10:I11"/>
    <mergeCell ref="D10:D11"/>
    <mergeCell ref="A8:A11"/>
    <mergeCell ref="A7:I7"/>
    <mergeCell ref="B8:B11"/>
    <mergeCell ref="C8:C11"/>
    <mergeCell ref="D8:I9"/>
  </mergeCells>
  <printOptions/>
  <pageMargins left="0.55" right="0.21" top="0.33" bottom="0.4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2024-03-06T11:54:43Z</cp:lastPrinted>
  <dcterms:created xsi:type="dcterms:W3CDTF">1996-10-08T23:32:33Z</dcterms:created>
  <dcterms:modified xsi:type="dcterms:W3CDTF">2024-03-27T06:41:33Z</dcterms:modified>
  <cp:category/>
  <cp:version/>
  <cp:contentType/>
  <cp:contentStatus/>
</cp:coreProperties>
</file>