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<sst xmlns="http://schemas.openxmlformats.org/spreadsheetml/2006/main" count="155" uniqueCount="125">
  <si>
    <t/>
  </si>
  <si>
    <t>Код по ФКР</t>
  </si>
  <si>
    <t>Наименование расхода</t>
  </si>
  <si>
    <t>План</t>
  </si>
  <si>
    <t>с начала года по текущий квартал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</si>
  <si>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</si>
  <si>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</si>
  <si>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</si>
  <si>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</si>
  <si>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</si>
  <si>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</si>
  <si>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</si>
  <si>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6</t>
  </si>
  <si>
    <t>7</t>
  </si>
  <si>
    <t>8</t>
  </si>
  <si>
    <t>9</t>
  </si>
  <si>
    <t>0100</t>
  </si>
  <si>
    <t>ОБЩЕГОСУДАРСТВЕННЫЕ ВОПРОСЫ</t>
  </si>
  <si>
    <t>79,69</t>
  </si>
  <si>
    <t>19,92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</si>
  <si>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</si>
  <si>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</si>
  <si>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91,24</t>
  </si>
  <si>
    <t>22,81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</si>
  <si>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</si>
  <si>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</si>
  <si>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65,64</t>
  </si>
  <si>
    <t>16,41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</si>
  <si>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</si>
  <si>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</si>
  <si>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79,86</t>
  </si>
  <si>
    <t>19,97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</si>
  <si>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</si>
  <si>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</si>
  <si>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66,26</t>
  </si>
  <si>
    <t>16,56</t>
  </si>
  <si>
    <t>0111</t>
  </si>
  <si>
    <t>Резервные фонды</t>
  </si>
  <si>
    <t>0,00</t>
  </si>
  <si>
    <t>0113</t>
  </si>
  <si>
    <t>Другие общегосударственные вопросы</t>
  </si>
  <si>
    <t>131,35</t>
  </si>
  <si>
    <t>32,84</t>
  </si>
  <si>
    <t>0300</t>
  </si>
  <si>
    <t>НАЦИОНАЛЬНАЯ БЕЗОПАСНОСТЬ И ПРАВООХРАНИТЕЛЬНАЯ ДЕЯТЕЛЬНОСТЬ</t>
  </si>
  <si>
    <t>30,30</t>
  </si>
  <si>
    <t>7,57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</si>
  <si>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</si>
  <si>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</si>
  <si>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61,16</t>
  </si>
  <si>
    <t>15,29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</si>
  <si>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</si>
  <si>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</si>
  <si>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</si>
  <si>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</si>
  <si>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40,00</t>
  </si>
  <si>
    <t>10,00</t>
  </si>
  <si>
    <t>0400</t>
  </si>
  <si>
    <t>НАЦИОНАЛЬНАЯ ЭКОНОМИКА</t>
  </si>
  <si>
    <t>29,57</t>
  </si>
  <si>
    <t>7,39</t>
  </si>
  <si>
    <t>0408</t>
  </si>
  <si>
    <t>Транспорт</t>
  </si>
  <si>
    <t>0409</t>
  </si>
  <si>
    <t>Дорожное хозяйство (дорожные фонды)</t>
  </si>
  <si>
    <t>33,00</t>
  </si>
  <si>
    <t>8,25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</si>
  <si>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</si>
  <si>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</si>
  <si>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</si>
  <si>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</si>
  <si>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71,53</t>
  </si>
  <si>
    <t>17,88</t>
  </si>
  <si>
    <t>0501</t>
  </si>
  <si>
    <t>Жилищное хозяйство</t>
  </si>
  <si>
    <t>73,11</t>
  </si>
  <si>
    <t>18,28</t>
  </si>
  <si>
    <t>0502</t>
  </si>
  <si>
    <t>Коммунальное хозяйство</t>
  </si>
  <si>
    <t>118,56</t>
  </si>
  <si>
    <t>29,64</t>
  </si>
  <si>
    <t>0503</t>
  </si>
  <si>
    <t>Благоустройство</t>
  </si>
  <si>
    <t>55,59</t>
  </si>
  <si>
    <t>13,90</t>
  </si>
  <si>
    <t>0700</t>
  </si>
  <si>
    <t>ОБРАЗОВАНИЕ</t>
  </si>
  <si>
    <t>7,69</t>
  </si>
  <si>
    <t>1,92</t>
  </si>
  <si>
    <t>0707</t>
  </si>
  <si>
    <t>Молодежная политика</t>
  </si>
  <si>
    <t>0800</t>
  </si>
  <si>
    <t>КУЛЬТУРА, КИНЕМАТОГРАФИЯ</t>
  </si>
  <si>
    <t>118,80</t>
  </si>
  <si>
    <t>29,70</t>
  </si>
  <si>
    <t>0801</t>
  </si>
  <si>
    <t>Культура</t>
  </si>
  <si>
    <t>1000</t>
  </si>
  <si>
    <t>СОЦИАЛЬНАЯ ПОЛИТИКА</t>
  </si>
  <si>
    <t>30,97</t>
  </si>
  <si>
    <t>7,74</t>
  </si>
  <si>
    <t>1001</t>
  </si>
  <si>
    <t>Пенсионное обеспечение</t>
  </si>
  <si>
    <t>1003</t>
  </si>
  <si>
    <t>Социальное обеспечение населения</t>
  </si>
  <si>
    <t>31,48</t>
  </si>
  <si>
    <t>7,87</t>
  </si>
  <si>
    <t>1100</t>
  </si>
  <si>
    <t>ФИЗИЧЕСКАЯ КУЛЬТУРА И СПОРТ</t>
  </si>
  <si>
    <t>187,87</t>
  </si>
  <si>
    <t>46,97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</si>
  <si>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</si>
  <si>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</si>
  <si>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</si>
  <si>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</si>
  <si>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</si>
  <si>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</si>
  <si>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</si>
  <si>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РАСХОДНОЙ ЧАСТИ  по разделам ,подразделам
по функциональной классификации расходов бюджета МО "Вельское" за 1 квартал 2018 г.</t>
  </si>
  <si>
    <t>Приложение № 3</t>
  </si>
  <si>
    <t>Исполнение за 1 квартал 2018 г.</t>
  </si>
  <si>
    <t>на 2018  год</t>
  </si>
  <si>
    <t>к решению Совета депутатов</t>
  </si>
  <si>
    <t>Об исполнении бюджета МО Вельское" за 1 квартал  2018 г.</t>
  </si>
  <si>
    <t>от 24.04.2018г. № 139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</si>
</sst>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57421875" style="1" customWidth="1"/>
    <col min="9" max="9" width="4.7109375" style="1" hidden="1" customWidth="1"/>
    <col min="10" max="10" width="9.7109375" style="1" hidden="1" customWidth="1"/>
    <col min="11" max="11" width="10.7109375" style="1" customWidth="1"/>
    <col min="12" max="12" width="3.7109375" style="1" customWidth="1"/>
    <col min="13" max="13" width="13.57421875" style="1" customWidth="1"/>
    <col min="14" max="14" width="10.7109375" style="1" hidden="1" customWidth="1"/>
    <col min="15" max="15" width="15.57421875" style="1" customWidth="1"/>
    <col min="16" max="16" width="11.7109375" style="1" hidden="1" customWidth="1"/>
    <col min="17" max="17" width="3.7109375" style="1" hidden="1" customWidth="1"/>
    <col min="18" max="18" width="4.7109375" style="1" customWidth="1"/>
    <col min="19" max="19" width="9.7109375" style="1" customWidth="1"/>
  </cols>
  <sheetData>
    <row r="1" ht="12.75">
      <c r="M1" s="1" t="s">
        <v>119</v>
      </c>
    </row>
    <row r="2" spans="11:19" ht="12.75">
      <c r="K2" s="1" t="s">
        <v>122</v>
      </c>
      <c r="P2"/>
      <c r="Q2"/>
      <c r="R2"/>
      <c r="S2"/>
    </row>
    <row r="3" spans="11:19" ht="12.75">
      <c r="K3" s="1" t="s">
        <v>123</v>
      </c>
      <c r="P3"/>
      <c r="Q3"/>
      <c r="R3"/>
      <c r="S3"/>
    </row>
    <row r="4" spans="11:19" ht="12.75">
      <c r="K4" s="1" t="s">
        <v>124</v>
      </c>
      <c r="P4"/>
      <c r="Q4"/>
      <c r="R4"/>
      <c r="S4"/>
    </row>
    <row r="5" spans="1:19" s="1" customFormat="1" ht="28.5" customHeight="1">
      <c r="A5" s="26" t="s">
        <v>118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1" customFormat="1" ht="13.5" customHeight="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s="1" customFormat="1" ht="13.5" customHeight="1">
      <c r="A7" s="28" t="s">
        <v>1</v>
      </c>
      <c r="B7" s="28"/>
      <c r="C7" s="29" t="s">
        <v>2</v>
      </c>
      <c r="D7" s="29"/>
      <c r="E7" s="29"/>
      <c r="F7" s="29"/>
      <c r="G7" s="29"/>
      <c r="H7" s="29"/>
      <c r="I7" s="28" t="s">
        <v>3</v>
      </c>
      <c r="J7" s="28"/>
      <c r="K7" s="28"/>
      <c r="L7" s="28"/>
      <c r="M7" s="28" t="s">
        <v>120</v>
      </c>
      <c r="N7" s="28" t="s">
        <v>5</v>
      </c>
      <c r="O7" s="28"/>
      <c r="P7" s="31" t="s">
        <v>8</v>
      </c>
      <c r="Q7" s="31"/>
      <c r="R7" s="31"/>
      <c r="S7" s="31"/>
    </row>
    <row r="8" spans="1:19" s="1" customFormat="1" ht="33.75" customHeight="1">
      <c r="A8" s="28"/>
      <c r="B8" s="28"/>
      <c r="C8" s="29"/>
      <c r="D8" s="29"/>
      <c r="E8" s="29"/>
      <c r="F8" s="29"/>
      <c r="G8" s="29"/>
      <c r="H8" s="29"/>
      <c r="I8" s="21" t="s">
        <v>4</v>
      </c>
      <c r="J8" s="21"/>
      <c r="K8" s="30" t="s">
        <v>121</v>
      </c>
      <c r="L8" s="30"/>
      <c r="M8" s="28"/>
      <c r="N8" s="2" t="s">
        <v>6</v>
      </c>
      <c r="O8" s="3" t="s">
        <v>7</v>
      </c>
      <c r="P8" s="21" t="s">
        <v>6</v>
      </c>
      <c r="Q8" s="21"/>
      <c r="R8" s="22" t="s">
        <v>7</v>
      </c>
      <c r="S8" s="22"/>
    </row>
    <row r="9" spans="1:19" s="1" customFormat="1" ht="12.75" customHeight="1">
      <c r="A9" s="23" t="s">
        <v>9</v>
      </c>
      <c r="B9" s="23"/>
      <c r="C9" s="24" t="s">
        <v>10</v>
      </c>
      <c r="D9" s="24"/>
      <c r="E9" s="24"/>
      <c r="F9" s="24"/>
      <c r="G9" s="24"/>
      <c r="H9" s="24"/>
      <c r="I9" s="23" t="s">
        <v>11</v>
      </c>
      <c r="J9" s="23"/>
      <c r="K9" s="24">
        <v>3</v>
      </c>
      <c r="L9" s="24"/>
      <c r="M9" s="4">
        <v>4</v>
      </c>
      <c r="N9" s="4" t="s">
        <v>12</v>
      </c>
      <c r="O9" s="5" t="s">
        <v>13</v>
      </c>
      <c r="P9" s="23" t="s">
        <v>14</v>
      </c>
      <c r="Q9" s="23"/>
      <c r="R9" s="25" t="s">
        <v>15</v>
      </c>
      <c r="S9" s="25"/>
    </row>
    <row r="10" spans="1:19" s="1" customFormat="1" ht="21.75" customHeight="1">
      <c r="A10" s="16" t="s">
        <v>16</v>
      </c>
      <c r="B10" s="16"/>
      <c r="C10" s="17" t="s">
        <v>17</v>
      </c>
      <c r="D10" s="17"/>
      <c r="E10" s="17"/>
      <c r="F10" s="17"/>
      <c r="G10" s="17"/>
      <c r="H10" s="17"/>
      <c r="I10" s="18">
        <f>5238925.33</f>
        <v>5238925.33</v>
      </c>
      <c r="J10" s="18"/>
      <c r="K10" s="19">
        <f>20955701.31</f>
        <v>20955701.31</v>
      </c>
      <c r="L10" s="19"/>
      <c r="M10" s="6">
        <f>4175092.09</f>
        <v>4175092.09</v>
      </c>
      <c r="N10" s="7" t="s">
        <v>18</v>
      </c>
      <c r="O10" s="8" t="s">
        <v>19</v>
      </c>
      <c r="P10" s="18">
        <f>1063833.24</f>
        <v>1063833.24</v>
      </c>
      <c r="Q10" s="18"/>
      <c r="R10" s="20">
        <f>16780609.22</f>
        <v>16780609.22</v>
      </c>
      <c r="S10" s="20"/>
    </row>
    <row r="11" spans="1:19" s="1" customFormat="1" ht="31.5" customHeight="1">
      <c r="A11" s="16" t="s">
        <v>20</v>
      </c>
      <c r="B11" s="16"/>
      <c r="C11" s="17" t="s">
        <v>21</v>
      </c>
      <c r="D11" s="17"/>
      <c r="E11" s="17"/>
      <c r="F11" s="17"/>
      <c r="G11" s="17"/>
      <c r="H11" s="17"/>
      <c r="I11" s="18">
        <f>358000</f>
        <v>358000</v>
      </c>
      <c r="J11" s="18"/>
      <c r="K11" s="19">
        <f>1432000</f>
        <v>1432000</v>
      </c>
      <c r="L11" s="19"/>
      <c r="M11" s="6">
        <f>326655.22</f>
        <v>326655.22</v>
      </c>
      <c r="N11" s="7" t="s">
        <v>22</v>
      </c>
      <c r="O11" s="8" t="s">
        <v>23</v>
      </c>
      <c r="P11" s="18">
        <f>31344.78</f>
        <v>31344.78</v>
      </c>
      <c r="Q11" s="18"/>
      <c r="R11" s="20">
        <f>1105344.78</f>
        <v>1105344.78</v>
      </c>
      <c r="S11" s="20"/>
    </row>
    <row r="12" spans="1:19" s="1" customFormat="1" ht="42.75" customHeight="1">
      <c r="A12" s="16" t="s">
        <v>24</v>
      </c>
      <c r="B12" s="16"/>
      <c r="C12" s="17" t="s">
        <v>25</v>
      </c>
      <c r="D12" s="17"/>
      <c r="E12" s="17"/>
      <c r="F12" s="17"/>
      <c r="G12" s="17"/>
      <c r="H12" s="17"/>
      <c r="I12" s="18">
        <f>260500</f>
        <v>260500</v>
      </c>
      <c r="J12" s="18"/>
      <c r="K12" s="19">
        <f>1042000</f>
        <v>1042000</v>
      </c>
      <c r="L12" s="19"/>
      <c r="M12" s="6">
        <f>170985.29</f>
        <v>170985.29</v>
      </c>
      <c r="N12" s="7" t="s">
        <v>26</v>
      </c>
      <c r="O12" s="8" t="s">
        <v>27</v>
      </c>
      <c r="P12" s="18">
        <f>89514.71</f>
        <v>89514.71</v>
      </c>
      <c r="Q12" s="18"/>
      <c r="R12" s="20">
        <f>871014.71</f>
        <v>871014.71</v>
      </c>
      <c r="S12" s="20"/>
    </row>
    <row r="13" spans="1:19" s="1" customFormat="1" ht="42" customHeight="1">
      <c r="A13" s="16" t="s">
        <v>28</v>
      </c>
      <c r="B13" s="16"/>
      <c r="C13" s="17" t="s">
        <v>29</v>
      </c>
      <c r="D13" s="17"/>
      <c r="E13" s="17"/>
      <c r="F13" s="17"/>
      <c r="G13" s="17"/>
      <c r="H13" s="17"/>
      <c r="I13" s="18">
        <f>4237500</f>
        <v>4237500</v>
      </c>
      <c r="J13" s="18"/>
      <c r="K13" s="19">
        <f>16950000</f>
        <v>16950000</v>
      </c>
      <c r="L13" s="19"/>
      <c r="M13" s="6">
        <f>3384207.12</f>
        <v>3384207.12</v>
      </c>
      <c r="N13" s="7" t="s">
        <v>30</v>
      </c>
      <c r="O13" s="8" t="s">
        <v>31</v>
      </c>
      <c r="P13" s="18">
        <f>853292.88</f>
        <v>853292.88</v>
      </c>
      <c r="Q13" s="18"/>
      <c r="R13" s="20">
        <f>13565792.88</f>
        <v>13565792.88</v>
      </c>
      <c r="S13" s="20"/>
    </row>
    <row r="14" spans="1:19" s="1" customFormat="1" ht="41.25" customHeight="1">
      <c r="A14" s="16" t="s">
        <v>32</v>
      </c>
      <c r="B14" s="16"/>
      <c r="C14" s="17" t="s">
        <v>33</v>
      </c>
      <c r="D14" s="17"/>
      <c r="E14" s="17"/>
      <c r="F14" s="17"/>
      <c r="G14" s="17"/>
      <c r="H14" s="17"/>
      <c r="I14" s="18">
        <f>86250</f>
        <v>86250</v>
      </c>
      <c r="J14" s="18"/>
      <c r="K14" s="19">
        <f>345000</f>
        <v>345000</v>
      </c>
      <c r="L14" s="19"/>
      <c r="M14" s="6">
        <f>57148.01</f>
        <v>57148.01</v>
      </c>
      <c r="N14" s="7" t="s">
        <v>34</v>
      </c>
      <c r="O14" s="8" t="s">
        <v>35</v>
      </c>
      <c r="P14" s="18">
        <f>29101.99</f>
        <v>29101.99</v>
      </c>
      <c r="Q14" s="18"/>
      <c r="R14" s="20">
        <f>287851.99</f>
        <v>287851.99</v>
      </c>
      <c r="S14" s="20"/>
    </row>
    <row r="15" spans="1:19" s="1" customFormat="1" ht="21.75" customHeight="1">
      <c r="A15" s="16" t="s">
        <v>36</v>
      </c>
      <c r="B15" s="16"/>
      <c r="C15" s="17" t="s">
        <v>37</v>
      </c>
      <c r="D15" s="17"/>
      <c r="E15" s="17"/>
      <c r="F15" s="17"/>
      <c r="G15" s="17"/>
      <c r="H15" s="17"/>
      <c r="I15" s="18">
        <f>116925.33</f>
        <v>116925.33</v>
      </c>
      <c r="J15" s="18"/>
      <c r="K15" s="19">
        <f>467701.31</f>
        <v>467701.31</v>
      </c>
      <c r="L15" s="19"/>
      <c r="M15" s="7" t="s">
        <v>0</v>
      </c>
      <c r="N15" s="7" t="s">
        <v>38</v>
      </c>
      <c r="O15" s="8" t="s">
        <v>38</v>
      </c>
      <c r="P15" s="18">
        <f>116925.33</f>
        <v>116925.33</v>
      </c>
      <c r="Q15" s="18"/>
      <c r="R15" s="20">
        <f>467701.31</f>
        <v>467701.31</v>
      </c>
      <c r="S15" s="20"/>
    </row>
    <row r="16" spans="1:19" s="1" customFormat="1" ht="21.75" customHeight="1">
      <c r="A16" s="16" t="s">
        <v>39</v>
      </c>
      <c r="B16" s="16"/>
      <c r="C16" s="17" t="s">
        <v>40</v>
      </c>
      <c r="D16" s="17"/>
      <c r="E16" s="17"/>
      <c r="F16" s="17"/>
      <c r="G16" s="17"/>
      <c r="H16" s="17"/>
      <c r="I16" s="18">
        <f>179750</f>
        <v>179750</v>
      </c>
      <c r="J16" s="18"/>
      <c r="K16" s="19">
        <f>719000</f>
        <v>719000</v>
      </c>
      <c r="L16" s="19"/>
      <c r="M16" s="6">
        <f>236096.45</f>
        <v>236096.45</v>
      </c>
      <c r="N16" s="7" t="s">
        <v>41</v>
      </c>
      <c r="O16" s="8" t="s">
        <v>42</v>
      </c>
      <c r="P16" s="18">
        <f>-56346.45</f>
        <v>-56346.45</v>
      </c>
      <c r="Q16" s="18"/>
      <c r="R16" s="20">
        <f>482903.55</f>
        <v>482903.55</v>
      </c>
      <c r="S16" s="20"/>
    </row>
    <row r="17" spans="1:19" s="1" customFormat="1" ht="30" customHeight="1">
      <c r="A17" s="16" t="s">
        <v>43</v>
      </c>
      <c r="B17" s="16"/>
      <c r="C17" s="17" t="s">
        <v>44</v>
      </c>
      <c r="D17" s="17"/>
      <c r="E17" s="17"/>
      <c r="F17" s="17"/>
      <c r="G17" s="17"/>
      <c r="H17" s="17"/>
      <c r="I17" s="18">
        <f>398250</f>
        <v>398250</v>
      </c>
      <c r="J17" s="18"/>
      <c r="K17" s="19">
        <f>1593000</f>
        <v>1593000</v>
      </c>
      <c r="L17" s="19"/>
      <c r="M17" s="6">
        <f>120666.66</f>
        <v>120666.66</v>
      </c>
      <c r="N17" s="7" t="s">
        <v>45</v>
      </c>
      <c r="O17" s="8" t="s">
        <v>46</v>
      </c>
      <c r="P17" s="18">
        <f>277583.34</f>
        <v>277583.34</v>
      </c>
      <c r="Q17" s="18"/>
      <c r="R17" s="20">
        <f>1472333.34</f>
        <v>1472333.34</v>
      </c>
      <c r="S17" s="20"/>
    </row>
    <row r="18" spans="1:19" s="1" customFormat="1" ht="32.25" customHeight="1">
      <c r="A18" s="16" t="s">
        <v>47</v>
      </c>
      <c r="B18" s="16"/>
      <c r="C18" s="17" t="s">
        <v>48</v>
      </c>
      <c r="D18" s="17"/>
      <c r="E18" s="17"/>
      <c r="F18" s="17"/>
      <c r="G18" s="17"/>
      <c r="H18" s="17"/>
      <c r="I18" s="18">
        <f>148250</f>
        <v>148250</v>
      </c>
      <c r="J18" s="18"/>
      <c r="K18" s="19">
        <f>593000</f>
        <v>593000</v>
      </c>
      <c r="L18" s="19"/>
      <c r="M18" s="6">
        <f>90666.66</f>
        <v>90666.66</v>
      </c>
      <c r="N18" s="7" t="s">
        <v>49</v>
      </c>
      <c r="O18" s="8" t="s">
        <v>50</v>
      </c>
      <c r="P18" s="18">
        <f>57583.34</f>
        <v>57583.34</v>
      </c>
      <c r="Q18" s="18"/>
      <c r="R18" s="20">
        <f>502333.34</f>
        <v>502333.34</v>
      </c>
      <c r="S18" s="20"/>
    </row>
    <row r="19" spans="1:19" s="1" customFormat="1" ht="21.75" customHeight="1">
      <c r="A19" s="16" t="s">
        <v>51</v>
      </c>
      <c r="B19" s="16"/>
      <c r="C19" s="17" t="s">
        <v>52</v>
      </c>
      <c r="D19" s="17"/>
      <c r="E19" s="17"/>
      <c r="F19" s="17"/>
      <c r="G19" s="17"/>
      <c r="H19" s="17"/>
      <c r="I19" s="18">
        <f>175000</f>
        <v>175000</v>
      </c>
      <c r="J19" s="18"/>
      <c r="K19" s="19">
        <f>700000</f>
        <v>700000</v>
      </c>
      <c r="L19" s="19"/>
      <c r="M19" s="7" t="s">
        <v>0</v>
      </c>
      <c r="N19" s="7" t="s">
        <v>38</v>
      </c>
      <c r="O19" s="8" t="s">
        <v>38</v>
      </c>
      <c r="P19" s="18">
        <f>175000</f>
        <v>175000</v>
      </c>
      <c r="Q19" s="18"/>
      <c r="R19" s="20">
        <f>700000</f>
        <v>700000</v>
      </c>
      <c r="S19" s="20"/>
    </row>
    <row r="20" spans="1:19" s="1" customFormat="1" ht="32.25" customHeight="1">
      <c r="A20" s="16" t="s">
        <v>53</v>
      </c>
      <c r="B20" s="16"/>
      <c r="C20" s="17" t="s">
        <v>54</v>
      </c>
      <c r="D20" s="17"/>
      <c r="E20" s="17"/>
      <c r="F20" s="17"/>
      <c r="G20" s="17"/>
      <c r="H20" s="17"/>
      <c r="I20" s="18">
        <f>75000</f>
        <v>75000</v>
      </c>
      <c r="J20" s="18"/>
      <c r="K20" s="19">
        <f>300000</f>
        <v>300000</v>
      </c>
      <c r="L20" s="19"/>
      <c r="M20" s="6">
        <f>30000</f>
        <v>30000</v>
      </c>
      <c r="N20" s="7" t="s">
        <v>55</v>
      </c>
      <c r="O20" s="8" t="s">
        <v>56</v>
      </c>
      <c r="P20" s="18">
        <f>45000</f>
        <v>45000</v>
      </c>
      <c r="Q20" s="18"/>
      <c r="R20" s="20">
        <f>270000</f>
        <v>270000</v>
      </c>
      <c r="S20" s="20"/>
    </row>
    <row r="21" spans="1:19" s="1" customFormat="1" ht="23.25" customHeight="1">
      <c r="A21" s="16" t="s">
        <v>57</v>
      </c>
      <c r="B21" s="16"/>
      <c r="C21" s="17" t="s">
        <v>58</v>
      </c>
      <c r="D21" s="17"/>
      <c r="E21" s="17"/>
      <c r="F21" s="17"/>
      <c r="G21" s="17"/>
      <c r="H21" s="17"/>
      <c r="I21" s="18">
        <f>6334750</f>
        <v>6334750</v>
      </c>
      <c r="J21" s="18"/>
      <c r="K21" s="19">
        <f>25339000</f>
        <v>25339000</v>
      </c>
      <c r="L21" s="19"/>
      <c r="M21" s="6">
        <f>1873464.53</f>
        <v>1873464.53</v>
      </c>
      <c r="N21" s="7" t="s">
        <v>59</v>
      </c>
      <c r="O21" s="8" t="s">
        <v>60</v>
      </c>
      <c r="P21" s="18">
        <f>4461285.47</f>
        <v>4461285.47</v>
      </c>
      <c r="Q21" s="18"/>
      <c r="R21" s="20">
        <f>23465535.47</f>
        <v>23465535.47</v>
      </c>
      <c r="S21" s="20"/>
    </row>
    <row r="22" spans="1:19" s="1" customFormat="1" ht="21.75" customHeight="1">
      <c r="A22" s="16" t="s">
        <v>61</v>
      </c>
      <c r="B22" s="16"/>
      <c r="C22" s="17" t="s">
        <v>62</v>
      </c>
      <c r="D22" s="17"/>
      <c r="E22" s="17"/>
      <c r="F22" s="17"/>
      <c r="G22" s="17"/>
      <c r="H22" s="17"/>
      <c r="I22" s="18">
        <f>67500</f>
        <v>67500</v>
      </c>
      <c r="J22" s="18"/>
      <c r="K22" s="19">
        <f>270000</f>
        <v>270000</v>
      </c>
      <c r="L22" s="19"/>
      <c r="M22" s="7" t="s">
        <v>0</v>
      </c>
      <c r="N22" s="7" t="s">
        <v>38</v>
      </c>
      <c r="O22" s="8" t="s">
        <v>38</v>
      </c>
      <c r="P22" s="18">
        <f>67500</f>
        <v>67500</v>
      </c>
      <c r="Q22" s="18"/>
      <c r="R22" s="20">
        <f>270000</f>
        <v>270000</v>
      </c>
      <c r="S22" s="20"/>
    </row>
    <row r="23" spans="1:19" s="1" customFormat="1" ht="21" customHeight="1">
      <c r="A23" s="16" t="s">
        <v>63</v>
      </c>
      <c r="B23" s="16"/>
      <c r="C23" s="17" t="s">
        <v>64</v>
      </c>
      <c r="D23" s="17"/>
      <c r="E23" s="17"/>
      <c r="F23" s="17"/>
      <c r="G23" s="17"/>
      <c r="H23" s="17"/>
      <c r="I23" s="18">
        <f>5676750</f>
        <v>5676750</v>
      </c>
      <c r="J23" s="18"/>
      <c r="K23" s="19">
        <f>22707000</f>
        <v>22707000</v>
      </c>
      <c r="L23" s="19"/>
      <c r="M23" s="6">
        <f>1873464.53</f>
        <v>1873464.53</v>
      </c>
      <c r="N23" s="7" t="s">
        <v>65</v>
      </c>
      <c r="O23" s="8" t="s">
        <v>66</v>
      </c>
      <c r="P23" s="18">
        <f>3803285.47</f>
        <v>3803285.47</v>
      </c>
      <c r="Q23" s="18"/>
      <c r="R23" s="20">
        <f>20833535.47</f>
        <v>20833535.47</v>
      </c>
      <c r="S23" s="20"/>
    </row>
    <row r="24" spans="1:19" s="1" customFormat="1" ht="21.75" customHeight="1">
      <c r="A24" s="16" t="s">
        <v>67</v>
      </c>
      <c r="B24" s="16"/>
      <c r="C24" s="17" t="s">
        <v>68</v>
      </c>
      <c r="D24" s="17"/>
      <c r="E24" s="17"/>
      <c r="F24" s="17"/>
      <c r="G24" s="17"/>
      <c r="H24" s="17"/>
      <c r="I24" s="18">
        <f>590500</f>
        <v>590500</v>
      </c>
      <c r="J24" s="18"/>
      <c r="K24" s="19">
        <f>2362000</f>
        <v>2362000</v>
      </c>
      <c r="L24" s="19"/>
      <c r="M24" s="7" t="s">
        <v>0</v>
      </c>
      <c r="N24" s="7" t="s">
        <v>38</v>
      </c>
      <c r="O24" s="8" t="s">
        <v>38</v>
      </c>
      <c r="P24" s="18">
        <f>590500</f>
        <v>590500</v>
      </c>
      <c r="Q24" s="18"/>
      <c r="R24" s="20">
        <f>2362000</f>
        <v>2362000</v>
      </c>
      <c r="S24" s="20"/>
    </row>
    <row r="25" spans="1:19" s="1" customFormat="1" ht="24" customHeight="1">
      <c r="A25" s="16" t="s">
        <v>69</v>
      </c>
      <c r="B25" s="16"/>
      <c r="C25" s="17" t="s">
        <v>70</v>
      </c>
      <c r="D25" s="17"/>
      <c r="E25" s="17"/>
      <c r="F25" s="17"/>
      <c r="G25" s="17"/>
      <c r="H25" s="17"/>
      <c r="I25" s="18">
        <f>11429596.96</f>
        <v>11429596.96</v>
      </c>
      <c r="J25" s="18"/>
      <c r="K25" s="19">
        <f>45718387.78</f>
        <v>45718387.78</v>
      </c>
      <c r="L25" s="19"/>
      <c r="M25" s="6">
        <f>8175384.58</f>
        <v>8175384.58</v>
      </c>
      <c r="N25" s="7" t="s">
        <v>71</v>
      </c>
      <c r="O25" s="8" t="s">
        <v>72</v>
      </c>
      <c r="P25" s="18">
        <f>3254212.38</f>
        <v>3254212.38</v>
      </c>
      <c r="Q25" s="18"/>
      <c r="R25" s="20">
        <f>37543003.2</f>
        <v>37543003.2</v>
      </c>
      <c r="S25" s="20"/>
    </row>
    <row r="26" spans="1:19" s="1" customFormat="1" ht="22.5" customHeight="1">
      <c r="A26" s="16" t="s">
        <v>73</v>
      </c>
      <c r="B26" s="16"/>
      <c r="C26" s="17" t="s">
        <v>74</v>
      </c>
      <c r="D26" s="17"/>
      <c r="E26" s="17"/>
      <c r="F26" s="17"/>
      <c r="G26" s="17"/>
      <c r="H26" s="17"/>
      <c r="I26" s="18">
        <f>1861674.67</f>
        <v>1861674.67</v>
      </c>
      <c r="J26" s="18"/>
      <c r="K26" s="19">
        <f>7446698.69</f>
        <v>7446698.69</v>
      </c>
      <c r="L26" s="19"/>
      <c r="M26" s="6">
        <f>1361077.88</f>
        <v>1361077.88</v>
      </c>
      <c r="N26" s="7" t="s">
        <v>75</v>
      </c>
      <c r="O26" s="8" t="s">
        <v>76</v>
      </c>
      <c r="P26" s="18">
        <f>500596.79</f>
        <v>500596.79</v>
      </c>
      <c r="Q26" s="18"/>
      <c r="R26" s="20">
        <f>6085620.81</f>
        <v>6085620.81</v>
      </c>
      <c r="S26" s="20"/>
    </row>
    <row r="27" spans="1:19" s="1" customFormat="1" ht="21.75" customHeight="1">
      <c r="A27" s="16" t="s">
        <v>77</v>
      </c>
      <c r="B27" s="16"/>
      <c r="C27" s="17" t="s">
        <v>78</v>
      </c>
      <c r="D27" s="17"/>
      <c r="E27" s="17"/>
      <c r="F27" s="17"/>
      <c r="G27" s="17"/>
      <c r="H27" s="17"/>
      <c r="I27" s="18">
        <f>2375000.01</f>
        <v>2375000.01</v>
      </c>
      <c r="J27" s="18"/>
      <c r="K27" s="19">
        <f>9500000</f>
        <v>9500000</v>
      </c>
      <c r="L27" s="19"/>
      <c r="M27" s="6">
        <f>2815704.63</f>
        <v>2815704.63</v>
      </c>
      <c r="N27" s="7" t="s">
        <v>79</v>
      </c>
      <c r="O27" s="8" t="s">
        <v>80</v>
      </c>
      <c r="P27" s="18">
        <f>-440704.62</f>
        <v>-440704.62</v>
      </c>
      <c r="Q27" s="18"/>
      <c r="R27" s="20">
        <f>6684295.37</f>
        <v>6684295.37</v>
      </c>
      <c r="S27" s="20"/>
    </row>
    <row r="28" spans="1:19" s="1" customFormat="1" ht="21.75" customHeight="1">
      <c r="A28" s="16" t="s">
        <v>81</v>
      </c>
      <c r="B28" s="16"/>
      <c r="C28" s="17" t="s">
        <v>82</v>
      </c>
      <c r="D28" s="17"/>
      <c r="E28" s="17"/>
      <c r="F28" s="17"/>
      <c r="G28" s="17"/>
      <c r="H28" s="17"/>
      <c r="I28" s="18">
        <f>7192922.28</f>
        <v>7192922.28</v>
      </c>
      <c r="J28" s="18"/>
      <c r="K28" s="19">
        <f>28771689.09</f>
        <v>28771689.09</v>
      </c>
      <c r="L28" s="19"/>
      <c r="M28" s="6">
        <f>3998602.07</f>
        <v>3998602.07</v>
      </c>
      <c r="N28" s="7" t="s">
        <v>83</v>
      </c>
      <c r="O28" s="8" t="s">
        <v>84</v>
      </c>
      <c r="P28" s="18">
        <f>3194320.21</f>
        <v>3194320.21</v>
      </c>
      <c r="Q28" s="18"/>
      <c r="R28" s="20">
        <f>24773087.02</f>
        <v>24773087.02</v>
      </c>
      <c r="S28" s="20"/>
    </row>
    <row r="29" spans="1:19" s="1" customFormat="1" ht="20.25" customHeight="1">
      <c r="A29" s="16" t="s">
        <v>85</v>
      </c>
      <c r="B29" s="16"/>
      <c r="C29" s="17" t="s">
        <v>86</v>
      </c>
      <c r="D29" s="17"/>
      <c r="E29" s="17"/>
      <c r="F29" s="17"/>
      <c r="G29" s="17"/>
      <c r="H29" s="17"/>
      <c r="I29" s="18">
        <f>47750</f>
        <v>47750</v>
      </c>
      <c r="J29" s="18"/>
      <c r="K29" s="19">
        <f>191000</f>
        <v>191000</v>
      </c>
      <c r="L29" s="19"/>
      <c r="M29" s="6">
        <f>3670</f>
        <v>3670</v>
      </c>
      <c r="N29" s="7" t="s">
        <v>87</v>
      </c>
      <c r="O29" s="8" t="s">
        <v>88</v>
      </c>
      <c r="P29" s="18">
        <f>44080</f>
        <v>44080</v>
      </c>
      <c r="Q29" s="18"/>
      <c r="R29" s="20">
        <f>187330</f>
        <v>187330</v>
      </c>
      <c r="S29" s="20"/>
    </row>
    <row r="30" spans="1:19" s="1" customFormat="1" ht="19.5" customHeight="1">
      <c r="A30" s="16" t="s">
        <v>89</v>
      </c>
      <c r="B30" s="16"/>
      <c r="C30" s="17" t="s">
        <v>90</v>
      </c>
      <c r="D30" s="17"/>
      <c r="E30" s="17"/>
      <c r="F30" s="17"/>
      <c r="G30" s="17"/>
      <c r="H30" s="17"/>
      <c r="I30" s="18">
        <f>47750</f>
        <v>47750</v>
      </c>
      <c r="J30" s="18"/>
      <c r="K30" s="19">
        <f>191000</f>
        <v>191000</v>
      </c>
      <c r="L30" s="19"/>
      <c r="M30" s="6">
        <f>3670</f>
        <v>3670</v>
      </c>
      <c r="N30" s="7" t="s">
        <v>87</v>
      </c>
      <c r="O30" s="8" t="s">
        <v>88</v>
      </c>
      <c r="P30" s="18">
        <f>44080</f>
        <v>44080</v>
      </c>
      <c r="Q30" s="18"/>
      <c r="R30" s="20">
        <f>187330</f>
        <v>187330</v>
      </c>
      <c r="S30" s="20"/>
    </row>
    <row r="31" spans="1:19" s="1" customFormat="1" ht="21.75" customHeight="1">
      <c r="A31" s="16" t="s">
        <v>91</v>
      </c>
      <c r="B31" s="16"/>
      <c r="C31" s="17" t="s">
        <v>92</v>
      </c>
      <c r="D31" s="17"/>
      <c r="E31" s="17"/>
      <c r="F31" s="17"/>
      <c r="G31" s="17"/>
      <c r="H31" s="17"/>
      <c r="I31" s="18">
        <f>2392025</f>
        <v>2392025</v>
      </c>
      <c r="J31" s="18"/>
      <c r="K31" s="19">
        <f>9568100</f>
        <v>9568100</v>
      </c>
      <c r="L31" s="19"/>
      <c r="M31" s="6">
        <f>2841816.04</f>
        <v>2841816.04</v>
      </c>
      <c r="N31" s="7" t="s">
        <v>93</v>
      </c>
      <c r="O31" s="8" t="s">
        <v>94</v>
      </c>
      <c r="P31" s="18">
        <f>-449791.04</f>
        <v>-449791.04</v>
      </c>
      <c r="Q31" s="18"/>
      <c r="R31" s="20">
        <f>6726283.96</f>
        <v>6726283.96</v>
      </c>
      <c r="S31" s="20"/>
    </row>
    <row r="32" spans="1:19" s="1" customFormat="1" ht="18.75" customHeight="1">
      <c r="A32" s="16" t="s">
        <v>95</v>
      </c>
      <c r="B32" s="16"/>
      <c r="C32" s="17" t="s">
        <v>96</v>
      </c>
      <c r="D32" s="17"/>
      <c r="E32" s="17"/>
      <c r="F32" s="17"/>
      <c r="G32" s="17"/>
      <c r="H32" s="17"/>
      <c r="I32" s="18">
        <f>2392025</f>
        <v>2392025</v>
      </c>
      <c r="J32" s="18"/>
      <c r="K32" s="19">
        <f>9568100</f>
        <v>9568100</v>
      </c>
      <c r="L32" s="19"/>
      <c r="M32" s="6">
        <f>2841816.04</f>
        <v>2841816.04</v>
      </c>
      <c r="N32" s="7" t="s">
        <v>93</v>
      </c>
      <c r="O32" s="8" t="s">
        <v>94</v>
      </c>
      <c r="P32" s="18">
        <f>-449791.04</f>
        <v>-449791.04</v>
      </c>
      <c r="Q32" s="18"/>
      <c r="R32" s="20">
        <f>6726283.96</f>
        <v>6726283.96</v>
      </c>
      <c r="S32" s="20"/>
    </row>
    <row r="33" spans="1:19" s="1" customFormat="1" ht="21.75" customHeight="1">
      <c r="A33" s="16" t="s">
        <v>97</v>
      </c>
      <c r="B33" s="16"/>
      <c r="C33" s="17" t="s">
        <v>98</v>
      </c>
      <c r="D33" s="17"/>
      <c r="E33" s="17"/>
      <c r="F33" s="17"/>
      <c r="G33" s="17"/>
      <c r="H33" s="17"/>
      <c r="I33" s="18">
        <f>77500</f>
        <v>77500</v>
      </c>
      <c r="J33" s="18"/>
      <c r="K33" s="19">
        <f>310000</f>
        <v>310000</v>
      </c>
      <c r="L33" s="19"/>
      <c r="M33" s="6">
        <f>24000</f>
        <v>24000</v>
      </c>
      <c r="N33" s="7" t="s">
        <v>99</v>
      </c>
      <c r="O33" s="8" t="s">
        <v>100</v>
      </c>
      <c r="P33" s="18">
        <f>53500</f>
        <v>53500</v>
      </c>
      <c r="Q33" s="18"/>
      <c r="R33" s="20">
        <f>286000</f>
        <v>286000</v>
      </c>
      <c r="S33" s="20"/>
    </row>
    <row r="34" spans="1:19" s="1" customFormat="1" ht="22.5" customHeight="1">
      <c r="A34" s="16" t="s">
        <v>101</v>
      </c>
      <c r="B34" s="16"/>
      <c r="C34" s="17" t="s">
        <v>102</v>
      </c>
      <c r="D34" s="17"/>
      <c r="E34" s="17"/>
      <c r="F34" s="17"/>
      <c r="G34" s="17"/>
      <c r="H34" s="17"/>
      <c r="I34" s="18">
        <f>1250</f>
        <v>1250</v>
      </c>
      <c r="J34" s="18"/>
      <c r="K34" s="19">
        <f>5000</f>
        <v>5000</v>
      </c>
      <c r="L34" s="19"/>
      <c r="M34" s="7" t="s">
        <v>0</v>
      </c>
      <c r="N34" s="7" t="s">
        <v>38</v>
      </c>
      <c r="O34" s="8" t="s">
        <v>38</v>
      </c>
      <c r="P34" s="18">
        <f>1250</f>
        <v>1250</v>
      </c>
      <c r="Q34" s="18"/>
      <c r="R34" s="20">
        <f>5000</f>
        <v>5000</v>
      </c>
      <c r="S34" s="20"/>
    </row>
    <row r="35" spans="1:19" s="1" customFormat="1" ht="22.5" customHeight="1">
      <c r="A35" s="16" t="s">
        <v>103</v>
      </c>
      <c r="B35" s="16"/>
      <c r="C35" s="17" t="s">
        <v>104</v>
      </c>
      <c r="D35" s="17"/>
      <c r="E35" s="17"/>
      <c r="F35" s="17"/>
      <c r="G35" s="17"/>
      <c r="H35" s="17"/>
      <c r="I35" s="18">
        <f>76250</f>
        <v>76250</v>
      </c>
      <c r="J35" s="18"/>
      <c r="K35" s="19">
        <f>305000</f>
        <v>305000</v>
      </c>
      <c r="L35" s="19"/>
      <c r="M35" s="6">
        <f>24000</f>
        <v>24000</v>
      </c>
      <c r="N35" s="7" t="s">
        <v>105</v>
      </c>
      <c r="O35" s="8" t="s">
        <v>106</v>
      </c>
      <c r="P35" s="18">
        <f>52250</f>
        <v>52250</v>
      </c>
      <c r="Q35" s="18"/>
      <c r="R35" s="20">
        <f>281000</f>
        <v>281000</v>
      </c>
      <c r="S35" s="20"/>
    </row>
    <row r="36" spans="1:19" s="1" customFormat="1" ht="21" customHeight="1">
      <c r="A36" s="16" t="s">
        <v>107</v>
      </c>
      <c r="B36" s="16"/>
      <c r="C36" s="17" t="s">
        <v>108</v>
      </c>
      <c r="D36" s="17"/>
      <c r="E36" s="17"/>
      <c r="F36" s="17"/>
      <c r="G36" s="17"/>
      <c r="H36" s="17"/>
      <c r="I36" s="18">
        <f>150000</f>
        <v>150000</v>
      </c>
      <c r="J36" s="18"/>
      <c r="K36" s="19">
        <f>600000</f>
        <v>600000</v>
      </c>
      <c r="L36" s="19"/>
      <c r="M36" s="6">
        <f>281803.4</f>
        <v>281803.4</v>
      </c>
      <c r="N36" s="7" t="s">
        <v>109</v>
      </c>
      <c r="O36" s="8" t="s">
        <v>110</v>
      </c>
      <c r="P36" s="18">
        <f>-131803.4</f>
        <v>-131803.4</v>
      </c>
      <c r="Q36" s="18"/>
      <c r="R36" s="20">
        <f>318196.6</f>
        <v>318196.6</v>
      </c>
      <c r="S36" s="20"/>
    </row>
    <row r="37" spans="1:19" s="1" customFormat="1" ht="21.75" customHeight="1">
      <c r="A37" s="16" t="s">
        <v>111</v>
      </c>
      <c r="B37" s="16"/>
      <c r="C37" s="17" t="s">
        <v>112</v>
      </c>
      <c r="D37" s="17"/>
      <c r="E37" s="17"/>
      <c r="F37" s="17"/>
      <c r="G37" s="17"/>
      <c r="H37" s="17"/>
      <c r="I37" s="18">
        <f>150000</f>
        <v>150000</v>
      </c>
      <c r="J37" s="18"/>
      <c r="K37" s="19">
        <f>600000</f>
        <v>600000</v>
      </c>
      <c r="L37" s="19"/>
      <c r="M37" s="6">
        <f>281803.4</f>
        <v>281803.4</v>
      </c>
      <c r="N37" s="7" t="s">
        <v>109</v>
      </c>
      <c r="O37" s="8" t="s">
        <v>110</v>
      </c>
      <c r="P37" s="18">
        <f>-131803.4</f>
        <v>-131803.4</v>
      </c>
      <c r="Q37" s="18"/>
      <c r="R37" s="20">
        <f>318196.6</f>
        <v>318196.6</v>
      </c>
      <c r="S37" s="20"/>
    </row>
    <row r="38" spans="1:19" s="1" customFormat="1" ht="27.75" customHeight="1">
      <c r="A38" s="16" t="s">
        <v>113</v>
      </c>
      <c r="B38" s="16"/>
      <c r="C38" s="17" t="s">
        <v>114</v>
      </c>
      <c r="D38" s="17"/>
      <c r="E38" s="17"/>
      <c r="F38" s="17"/>
      <c r="G38" s="17"/>
      <c r="H38" s="17"/>
      <c r="I38" s="18">
        <f>200000</f>
        <v>200000</v>
      </c>
      <c r="J38" s="18"/>
      <c r="K38" s="19">
        <f>800000</f>
        <v>800000</v>
      </c>
      <c r="L38" s="19"/>
      <c r="M38" s="7" t="s">
        <v>0</v>
      </c>
      <c r="N38" s="7" t="s">
        <v>38</v>
      </c>
      <c r="O38" s="8" t="s">
        <v>38</v>
      </c>
      <c r="P38" s="18">
        <f>200000</f>
        <v>200000</v>
      </c>
      <c r="Q38" s="18"/>
      <c r="R38" s="20">
        <f>800000</f>
        <v>800000</v>
      </c>
      <c r="S38" s="20"/>
    </row>
    <row r="39" spans="1:19" s="1" customFormat="1" ht="24" customHeight="1">
      <c r="A39" s="16" t="s">
        <v>115</v>
      </c>
      <c r="B39" s="16"/>
      <c r="C39" s="17" t="s">
        <v>116</v>
      </c>
      <c r="D39" s="17"/>
      <c r="E39" s="17"/>
      <c r="F39" s="17"/>
      <c r="G39" s="17"/>
      <c r="H39" s="17"/>
      <c r="I39" s="18">
        <f>200000</f>
        <v>200000</v>
      </c>
      <c r="J39" s="18"/>
      <c r="K39" s="19">
        <f>800000</f>
        <v>800000</v>
      </c>
      <c r="L39" s="19"/>
      <c r="M39" s="7" t="s">
        <v>0</v>
      </c>
      <c r="N39" s="7" t="s">
        <v>38</v>
      </c>
      <c r="O39" s="8" t="s">
        <v>38</v>
      </c>
      <c r="P39" s="18">
        <f>200000</f>
        <v>200000</v>
      </c>
      <c r="Q39" s="18"/>
      <c r="R39" s="20">
        <f>800000</f>
        <v>800000</v>
      </c>
      <c r="S39" s="20"/>
    </row>
    <row r="40" spans="1:19" s="1" customFormat="1" ht="24.75" customHeight="1">
      <c r="A40" s="12" t="s">
        <v>117</v>
      </c>
      <c r="B40" s="12"/>
      <c r="C40" s="12"/>
      <c r="D40" s="12"/>
      <c r="E40" s="12"/>
      <c r="F40" s="12"/>
      <c r="G40" s="12"/>
      <c r="H40" s="12"/>
      <c r="I40" s="13">
        <f>26268797.29</f>
        <v>26268797.29</v>
      </c>
      <c r="J40" s="13"/>
      <c r="K40" s="14">
        <f>105075189.09</f>
        <v>105075189.09</v>
      </c>
      <c r="L40" s="14"/>
      <c r="M40" s="9">
        <f>17495897.3</f>
        <v>17495897.3</v>
      </c>
      <c r="N40" s="9">
        <f>66.6</f>
        <v>66.6</v>
      </c>
      <c r="O40" s="10">
        <f>16.65</f>
        <v>16.65</v>
      </c>
      <c r="P40" s="13">
        <f>8772899.99</f>
        <v>8772899.99</v>
      </c>
      <c r="Q40" s="13"/>
      <c r="R40" s="15">
        <f>87579291.79</f>
        <v>87579291.79</v>
      </c>
      <c r="S40" s="15"/>
    </row>
    <row r="41" spans="1:19" s="1" customFormat="1" ht="15.75" customHeight="1">
      <c r="A41" s="11" t="s">
        <v>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1" customFormat="1" ht="15.75" customHeight="1">
      <c r="A42" s="11" t="s">
        <v>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sheetProtection/>
  <mergeCells count="205">
    <mergeCell ref="A5:S5"/>
    <mergeCell ref="A6:S6"/>
    <mergeCell ref="A7:B8"/>
    <mergeCell ref="C7:H8"/>
    <mergeCell ref="I7:L7"/>
    <mergeCell ref="I8:J8"/>
    <mergeCell ref="K8:L8"/>
    <mergeCell ref="M7:M8"/>
    <mergeCell ref="N7:O7"/>
    <mergeCell ref="P7:S7"/>
    <mergeCell ref="P8:Q8"/>
    <mergeCell ref="R8:S8"/>
    <mergeCell ref="A9:B9"/>
    <mergeCell ref="C9:H9"/>
    <mergeCell ref="I9:J9"/>
    <mergeCell ref="K9:L9"/>
    <mergeCell ref="P9:Q9"/>
    <mergeCell ref="R9:S9"/>
    <mergeCell ref="A10:B10"/>
    <mergeCell ref="C10:H10"/>
    <mergeCell ref="I10:J10"/>
    <mergeCell ref="K10:L10"/>
    <mergeCell ref="P10:Q10"/>
    <mergeCell ref="R10:S10"/>
    <mergeCell ref="A11:B11"/>
    <mergeCell ref="C11:H11"/>
    <mergeCell ref="I11:J11"/>
    <mergeCell ref="K11:L11"/>
    <mergeCell ref="P11:Q11"/>
    <mergeCell ref="R11:S11"/>
    <mergeCell ref="A12:B12"/>
    <mergeCell ref="C12:H12"/>
    <mergeCell ref="I12:J12"/>
    <mergeCell ref="K12:L12"/>
    <mergeCell ref="P12:Q12"/>
    <mergeCell ref="R12:S12"/>
    <mergeCell ref="A13:B13"/>
    <mergeCell ref="C13:H13"/>
    <mergeCell ref="I13:J13"/>
    <mergeCell ref="K13:L13"/>
    <mergeCell ref="P13:Q13"/>
    <mergeCell ref="R13:S13"/>
    <mergeCell ref="A14:B14"/>
    <mergeCell ref="C14:H14"/>
    <mergeCell ref="I14:J14"/>
    <mergeCell ref="K14:L14"/>
    <mergeCell ref="P14:Q14"/>
    <mergeCell ref="R14:S14"/>
    <mergeCell ref="A15:B15"/>
    <mergeCell ref="C15:H15"/>
    <mergeCell ref="I15:J15"/>
    <mergeCell ref="K15:L15"/>
    <mergeCell ref="P15:Q15"/>
    <mergeCell ref="R15:S15"/>
    <mergeCell ref="A16:B16"/>
    <mergeCell ref="C16:H16"/>
    <mergeCell ref="I16:J16"/>
    <mergeCell ref="K16:L16"/>
    <mergeCell ref="P16:Q16"/>
    <mergeCell ref="R16:S16"/>
    <mergeCell ref="A17:B17"/>
    <mergeCell ref="C17:H17"/>
    <mergeCell ref="I17:J17"/>
    <mergeCell ref="K17:L17"/>
    <mergeCell ref="P17:Q17"/>
    <mergeCell ref="R17:S17"/>
    <mergeCell ref="A18:B18"/>
    <mergeCell ref="C18:H18"/>
    <mergeCell ref="I18:J18"/>
    <mergeCell ref="K18:L18"/>
    <mergeCell ref="P18:Q18"/>
    <mergeCell ref="R18:S18"/>
    <mergeCell ref="A19:B19"/>
    <mergeCell ref="C19:H19"/>
    <mergeCell ref="I19:J19"/>
    <mergeCell ref="K19:L19"/>
    <mergeCell ref="P19:Q19"/>
    <mergeCell ref="R19:S19"/>
    <mergeCell ref="A20:B20"/>
    <mergeCell ref="C20:H20"/>
    <mergeCell ref="I20:J20"/>
    <mergeCell ref="K20:L20"/>
    <mergeCell ref="P20:Q20"/>
    <mergeCell ref="R20:S20"/>
    <mergeCell ref="A21:B21"/>
    <mergeCell ref="C21:H21"/>
    <mergeCell ref="I21:J21"/>
    <mergeCell ref="K21:L21"/>
    <mergeCell ref="P21:Q21"/>
    <mergeCell ref="R21:S21"/>
    <mergeCell ref="A22:B22"/>
    <mergeCell ref="C22:H22"/>
    <mergeCell ref="I22:J22"/>
    <mergeCell ref="K22:L22"/>
    <mergeCell ref="P22:Q22"/>
    <mergeCell ref="R22:S22"/>
    <mergeCell ref="A23:B23"/>
    <mergeCell ref="C23:H23"/>
    <mergeCell ref="I23:J23"/>
    <mergeCell ref="K23:L23"/>
    <mergeCell ref="P23:Q23"/>
    <mergeCell ref="R23:S23"/>
    <mergeCell ref="A24:B24"/>
    <mergeCell ref="C24:H24"/>
    <mergeCell ref="I24:J24"/>
    <mergeCell ref="K24:L24"/>
    <mergeCell ref="P24:Q24"/>
    <mergeCell ref="R24:S24"/>
    <mergeCell ref="A25:B25"/>
    <mergeCell ref="C25:H25"/>
    <mergeCell ref="I25:J25"/>
    <mergeCell ref="K25:L25"/>
    <mergeCell ref="P25:Q25"/>
    <mergeCell ref="R25:S25"/>
    <mergeCell ref="A26:B26"/>
    <mergeCell ref="C26:H26"/>
    <mergeCell ref="I26:J26"/>
    <mergeCell ref="K26:L26"/>
    <mergeCell ref="P26:Q26"/>
    <mergeCell ref="R26:S26"/>
    <mergeCell ref="A27:B27"/>
    <mergeCell ref="C27:H27"/>
    <mergeCell ref="I27:J27"/>
    <mergeCell ref="K27:L27"/>
    <mergeCell ref="P27:Q27"/>
    <mergeCell ref="R27:S27"/>
    <mergeCell ref="A28:B28"/>
    <mergeCell ref="C28:H28"/>
    <mergeCell ref="I28:J28"/>
    <mergeCell ref="K28:L28"/>
    <mergeCell ref="P28:Q28"/>
    <mergeCell ref="R28:S28"/>
    <mergeCell ref="A29:B29"/>
    <mergeCell ref="C29:H29"/>
    <mergeCell ref="I29:J29"/>
    <mergeCell ref="K29:L29"/>
    <mergeCell ref="P29:Q29"/>
    <mergeCell ref="R29:S29"/>
    <mergeCell ref="A30:B30"/>
    <mergeCell ref="C30:H30"/>
    <mergeCell ref="I30:J30"/>
    <mergeCell ref="K30:L30"/>
    <mergeCell ref="P30:Q30"/>
    <mergeCell ref="R30:S30"/>
    <mergeCell ref="A31:B31"/>
    <mergeCell ref="C31:H31"/>
    <mergeCell ref="I31:J31"/>
    <mergeCell ref="K31:L31"/>
    <mergeCell ref="P31:Q31"/>
    <mergeCell ref="R31:S31"/>
    <mergeCell ref="A32:B32"/>
    <mergeCell ref="C32:H32"/>
    <mergeCell ref="I32:J32"/>
    <mergeCell ref="K32:L32"/>
    <mergeCell ref="P32:Q32"/>
    <mergeCell ref="R32:S32"/>
    <mergeCell ref="A33:B33"/>
    <mergeCell ref="C33:H33"/>
    <mergeCell ref="I33:J33"/>
    <mergeCell ref="K33:L33"/>
    <mergeCell ref="P33:Q33"/>
    <mergeCell ref="R33:S33"/>
    <mergeCell ref="A34:B34"/>
    <mergeCell ref="C34:H34"/>
    <mergeCell ref="I34:J34"/>
    <mergeCell ref="K34:L34"/>
    <mergeCell ref="P34:Q34"/>
    <mergeCell ref="R34:S34"/>
    <mergeCell ref="A35:B35"/>
    <mergeCell ref="C35:H35"/>
    <mergeCell ref="I35:J35"/>
    <mergeCell ref="K35:L35"/>
    <mergeCell ref="P35:Q35"/>
    <mergeCell ref="R35:S35"/>
    <mergeCell ref="A36:B36"/>
    <mergeCell ref="C36:H36"/>
    <mergeCell ref="I36:J36"/>
    <mergeCell ref="K36:L36"/>
    <mergeCell ref="P36:Q36"/>
    <mergeCell ref="R36:S36"/>
    <mergeCell ref="A37:B37"/>
    <mergeCell ref="C37:H37"/>
    <mergeCell ref="I37:J37"/>
    <mergeCell ref="K37:L37"/>
    <mergeCell ref="P37:Q37"/>
    <mergeCell ref="R37:S37"/>
    <mergeCell ref="A38:B38"/>
    <mergeCell ref="C38:H38"/>
    <mergeCell ref="I38:J38"/>
    <mergeCell ref="K38:L38"/>
    <mergeCell ref="P38:Q38"/>
    <mergeCell ref="R38:S38"/>
    <mergeCell ref="A39:B39"/>
    <mergeCell ref="C39:H39"/>
    <mergeCell ref="I39:J39"/>
    <mergeCell ref="K39:L39"/>
    <mergeCell ref="P39:Q39"/>
    <mergeCell ref="R39:S39"/>
    <mergeCell ref="A42:S42"/>
    <mergeCell ref="A40:H40"/>
    <mergeCell ref="I40:J40"/>
    <mergeCell ref="K40:L40"/>
    <mergeCell ref="P40:Q40"/>
    <mergeCell ref="R40:S40"/>
    <mergeCell ref="A41:S41"/>
  </mergeCells>
  <printOptions/>
  <pageMargins left="0.3937007874015748" right="0" top="0.5905511811023623" bottom="0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Депутаты</cp:lastModifiedBy>
  <cp:lastPrinted>2018-04-13T10:42:35Z</cp:lastPrinted>
  <dcterms:created xsi:type="dcterms:W3CDTF">2018-04-06T13:03:29Z</dcterms:created>
  <dcterms:modified xsi:type="dcterms:W3CDTF">2018-04-24T12:47:09Z</dcterms:modified>
  <cp:category/>
  <cp:version/>
  <cp:contentType/>
  <cp:contentStatus/>
</cp:coreProperties>
</file>